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 Bill Potsou\Documents\Patinage Laurentides\"/>
    </mc:Choice>
  </mc:AlternateContent>
  <xr:revisionPtr revIDLastSave="0" documentId="8_{A28E639E-F2E3-4229-A59B-A298B31A0338}" xr6:coauthVersionLast="45" xr6:coauthVersionMax="45" xr10:uidLastSave="{00000000-0000-0000-0000-000000000000}"/>
  <bookViews>
    <workbookView xWindow="-120" yWindow="-120" windowWidth="20730" windowHeight="11160" tabRatio="995" firstSheet="58" activeTab="83" xr2:uid="{00000000-000D-0000-FFFF-FFFF00000000}"/>
  </bookViews>
  <sheets>
    <sheet name="Directives" sheetId="225" r:id="rId1"/>
    <sheet name="tableau" sheetId="108" r:id="rId2"/>
    <sheet name="données a remplir" sheetId="102" r:id="rId3"/>
    <sheet name="gestion" sheetId="116" state="hidden" r:id="rId4"/>
    <sheet name="1" sheetId="1" r:id="rId5"/>
    <sheet name="2" sheetId="96" r:id="rId6"/>
    <sheet name="3" sheetId="2" r:id="rId7"/>
    <sheet name="4" sheetId="97" r:id="rId8"/>
    <sheet name="5" sheetId="98" r:id="rId9"/>
    <sheet name="6-1" sheetId="182" r:id="rId10"/>
    <sheet name="6-2" sheetId="197" r:id="rId11"/>
    <sheet name="6-3" sheetId="198" r:id="rId12"/>
    <sheet name="7" sheetId="131" r:id="rId13"/>
    <sheet name="8" sheetId="137" r:id="rId14"/>
    <sheet name="9" sheetId="136" r:id="rId15"/>
    <sheet name="9A" sheetId="138" r:id="rId16"/>
    <sheet name="9B" sheetId="238" r:id="rId17"/>
    <sheet name="10-1" sheetId="139" r:id="rId18"/>
    <sheet name="10-2" sheetId="140" r:id="rId19"/>
    <sheet name="10-3" sheetId="141" r:id="rId20"/>
    <sheet name="11-1" sheetId="142" r:id="rId21"/>
    <sheet name="11-2" sheetId="143" r:id="rId22"/>
    <sheet name="11-3" sheetId="144" r:id="rId23"/>
    <sheet name="12-1" sheetId="145" r:id="rId24"/>
    <sheet name="12-2" sheetId="146" r:id="rId25"/>
    <sheet name="12-3" sheetId="147" r:id="rId26"/>
    <sheet name="13-1" sheetId="148" r:id="rId27"/>
    <sheet name="13-2" sheetId="149" r:id="rId28"/>
    <sheet name="13-3" sheetId="150" r:id="rId29"/>
    <sheet name="13A-1" sheetId="151" r:id="rId30"/>
    <sheet name="13A-2" sheetId="152" r:id="rId31"/>
    <sheet name="13A-3" sheetId="153" r:id="rId32"/>
    <sheet name="14" sheetId="154" r:id="rId33"/>
    <sheet name="15" sheetId="155" r:id="rId34"/>
    <sheet name="16" sheetId="156" r:id="rId35"/>
    <sheet name="17" sheetId="157" r:id="rId36"/>
    <sheet name="18" sheetId="158" r:id="rId37"/>
    <sheet name="19" sheetId="159" r:id="rId38"/>
    <sheet name="20" sheetId="160" r:id="rId39"/>
    <sheet name="21" sheetId="161" r:id="rId40"/>
    <sheet name="22" sheetId="163" r:id="rId41"/>
    <sheet name="23" sheetId="164" r:id="rId42"/>
    <sheet name="24" sheetId="165" r:id="rId43"/>
    <sheet name="25" sheetId="166" r:id="rId44"/>
    <sheet name="26-1" sheetId="167" r:id="rId45"/>
    <sheet name="26-2" sheetId="168" r:id="rId46"/>
    <sheet name="26-3" sheetId="169" r:id="rId47"/>
    <sheet name="27-1" sheetId="170" r:id="rId48"/>
    <sheet name="27-2" sheetId="171" r:id="rId49"/>
    <sheet name="27-3" sheetId="172" r:id="rId50"/>
    <sheet name="28-1" sheetId="173" r:id="rId51"/>
    <sheet name="28-2" sheetId="174" r:id="rId52"/>
    <sheet name="28-3" sheetId="175" r:id="rId53"/>
    <sheet name="29-1" sheetId="176" r:id="rId54"/>
    <sheet name="29-2" sheetId="177" r:id="rId55"/>
    <sheet name="29-3" sheetId="178" r:id="rId56"/>
    <sheet name="30-1" sheetId="179" r:id="rId57"/>
    <sheet name="30-2" sheetId="180" r:id="rId58"/>
    <sheet name="30-3" sheetId="181" r:id="rId59"/>
    <sheet name="30A-1" sheetId="233" r:id="rId60"/>
    <sheet name="30A-2" sheetId="234" r:id="rId61"/>
    <sheet name="30A-3" sheetId="185" r:id="rId62"/>
    <sheet name="31-1" sheetId="186" r:id="rId63"/>
    <sheet name="31-2" sheetId="187" r:id="rId64"/>
    <sheet name="31-3" sheetId="188" r:id="rId65"/>
    <sheet name="32" sheetId="189" r:id="rId66"/>
    <sheet name="32N" sheetId="235" state="hidden" r:id="rId67"/>
    <sheet name="33" sheetId="190" r:id="rId68"/>
    <sheet name="33N" sheetId="236" state="hidden" r:id="rId69"/>
    <sheet name="34" sheetId="191" r:id="rId70"/>
    <sheet name="34N" sheetId="237" state="hidden" r:id="rId71"/>
    <sheet name="35" sheetId="192" r:id="rId72"/>
    <sheet name="35N" sheetId="194" r:id="rId73"/>
    <sheet name="36" sheetId="193" r:id="rId74"/>
    <sheet name="37" sheetId="196" r:id="rId75"/>
    <sheet name="38-1" sheetId="119" r:id="rId76"/>
    <sheet name="38-2" sheetId="199" r:id="rId77"/>
    <sheet name="38-3" sheetId="200" r:id="rId78"/>
    <sheet name="39-1" sheetId="201" r:id="rId79"/>
    <sheet name="39-2" sheetId="202" r:id="rId80"/>
    <sheet name="39-3" sheetId="203" r:id="rId81"/>
    <sheet name="40-1" sheetId="204" r:id="rId82"/>
    <sheet name="40-2" sheetId="205" r:id="rId83"/>
    <sheet name="40-3" sheetId="206" r:id="rId84"/>
    <sheet name="41" sheetId="207" r:id="rId85"/>
    <sheet name="41N" sheetId="129" r:id="rId86"/>
    <sheet name="42-1" sheetId="208" r:id="rId87"/>
    <sheet name="42N-1" sheetId="211" r:id="rId88"/>
    <sheet name="42-2" sheetId="209" r:id="rId89"/>
    <sheet name="42N-2" sheetId="227" r:id="rId90"/>
    <sheet name="42-3" sheetId="210" r:id="rId91"/>
    <sheet name="42N-3" sheetId="226" r:id="rId92"/>
    <sheet name="43" sheetId="123" state="hidden" r:id="rId93"/>
    <sheet name="43-1" sheetId="212" r:id="rId94"/>
    <sheet name="43N-1" sheetId="215" r:id="rId95"/>
    <sheet name="43-2" sheetId="213" r:id="rId96"/>
    <sheet name="43N-2" sheetId="229" r:id="rId97"/>
    <sheet name="43-3" sheetId="214" r:id="rId98"/>
    <sheet name="43N-3" sheetId="228" r:id="rId99"/>
    <sheet name="44-1" sheetId="216" r:id="rId100"/>
    <sheet name="44N-1" sheetId="230" r:id="rId101"/>
    <sheet name="44-2" sheetId="217" r:id="rId102"/>
    <sheet name="44N-2" sheetId="231" r:id="rId103"/>
    <sheet name="44-3" sheetId="218" r:id="rId104"/>
    <sheet name="44N-3" sheetId="232" r:id="rId105"/>
    <sheet name="45" sheetId="219" r:id="rId106"/>
    <sheet name="46-1" sheetId="220" r:id="rId107"/>
    <sheet name="46-2" sheetId="221" r:id="rId108"/>
    <sheet name="46-3" sheetId="222" r:id="rId109"/>
    <sheet name="47" sheetId="223" r:id="rId110"/>
    <sheet name="48" sheetId="224" r:id="rId111"/>
  </sheets>
  <definedNames>
    <definedName name="Court">'1'!$B$33</definedName>
    <definedName name="Menu_Bye">gestion!$J$17:$J$18</definedName>
    <definedName name="_xlnm.Print_Area" localSheetId="4">'1'!$A$1:$M$56</definedName>
    <definedName name="_xlnm.Print_Area" localSheetId="17">'10-1'!$A$1:$N$62</definedName>
    <definedName name="_xlnm.Print_Area" localSheetId="18">'10-2'!$A$1:$M$62</definedName>
    <definedName name="_xlnm.Print_Area" localSheetId="19">'10-3'!$A$1:$M$62</definedName>
    <definedName name="_xlnm.Print_Area" localSheetId="20">'11-1'!$A$1:$M$61</definedName>
    <definedName name="_xlnm.Print_Area" localSheetId="21">'11-2'!$A$1:$M$61</definedName>
    <definedName name="_xlnm.Print_Area" localSheetId="22">'11-3'!$A$1:$M$61</definedName>
    <definedName name="_xlnm.Print_Area" localSheetId="23">'12-1'!$A$1:$M$60</definedName>
    <definedName name="_xlnm.Print_Area" localSheetId="24">'12-2'!$A$1:$M$59</definedName>
    <definedName name="_xlnm.Print_Area" localSheetId="25">'12-3'!$A$1:$M$59</definedName>
    <definedName name="_xlnm.Print_Area" localSheetId="26">'13-1'!$A$1:$M$60</definedName>
    <definedName name="_xlnm.Print_Area" localSheetId="27">'13-2'!$A$1:$M$60</definedName>
    <definedName name="_xlnm.Print_Area" localSheetId="28">'13-3'!$A$1:$M$60</definedName>
    <definedName name="_xlnm.Print_Area" localSheetId="29">'13A-1'!$A$1:$M$59</definedName>
    <definedName name="_xlnm.Print_Area" localSheetId="30">'13A-2'!$A$1:$M$59</definedName>
    <definedName name="_xlnm.Print_Area" localSheetId="31">'13A-3'!$A$1:$M$59</definedName>
    <definedName name="_xlnm.Print_Area" localSheetId="32">'14'!$A$1:$M$57</definedName>
    <definedName name="_xlnm.Print_Area" localSheetId="33">'15'!$A$1:$M$65</definedName>
    <definedName name="_xlnm.Print_Area" localSheetId="34">'16'!$A$1:$M$63</definedName>
    <definedName name="_xlnm.Print_Area" localSheetId="35">'17'!$A$1:$M$64</definedName>
    <definedName name="_xlnm.Print_Area" localSheetId="36">'18'!$A$1:$M$60</definedName>
    <definedName name="_xlnm.Print_Area" localSheetId="37">'19'!$A$1:$M$62</definedName>
    <definedName name="_xlnm.Print_Area" localSheetId="5">'2'!$A$1:$M$53</definedName>
    <definedName name="_xlnm.Print_Area" localSheetId="38">'20'!$A$1:$M$58</definedName>
    <definedName name="_xlnm.Print_Area" localSheetId="39">'21'!$A$1:$M$58</definedName>
    <definedName name="_xlnm.Print_Area" localSheetId="40">'22'!$A$1:$M$62</definedName>
    <definedName name="_xlnm.Print_Area" localSheetId="41">'23'!$A$1:$M$62</definedName>
    <definedName name="_xlnm.Print_Area" localSheetId="42">'24'!$A$1:$M$62</definedName>
    <definedName name="_xlnm.Print_Area" localSheetId="43">'25'!$A$1:$M$61</definedName>
    <definedName name="_xlnm.Print_Area" localSheetId="44">'26-1'!$A$1:$M$54</definedName>
    <definedName name="_xlnm.Print_Area" localSheetId="45">'26-2'!$A$1:$M$54</definedName>
    <definedName name="_xlnm.Print_Area" localSheetId="46">'26-3'!$A$1:$M$54</definedName>
    <definedName name="_xlnm.Print_Area" localSheetId="47">'27-1'!$A$1:$M$55</definedName>
    <definedName name="_xlnm.Print_Area" localSheetId="48">'27-2'!$A$1:$M$55</definedName>
    <definedName name="_xlnm.Print_Area" localSheetId="49">'27-3'!$A$1:$M$55</definedName>
    <definedName name="_xlnm.Print_Area" localSheetId="50">'28-1'!$A$1:$M$54</definedName>
    <definedName name="_xlnm.Print_Area" localSheetId="51">'28-2'!$A$1:$M$54</definedName>
    <definedName name="_xlnm.Print_Area" localSheetId="52">'28-3'!$A$1:$M$54</definedName>
    <definedName name="_xlnm.Print_Area" localSheetId="53">'29-1'!$A$1:$M$56</definedName>
    <definedName name="_xlnm.Print_Area" localSheetId="54">'29-2'!$A$1:$M$57</definedName>
    <definedName name="_xlnm.Print_Area" localSheetId="55">'29-3'!$A$1:$M$57</definedName>
    <definedName name="_xlnm.Print_Area" localSheetId="6">'3'!$A$1:$M$53</definedName>
    <definedName name="_xlnm.Print_Area" localSheetId="57">'30-2'!$A$1:$M$59</definedName>
    <definedName name="_xlnm.Print_Area" localSheetId="61">'30A-3'!$A$1:$M$59</definedName>
    <definedName name="_xlnm.Print_Area" localSheetId="65">'32'!$A$1:$K$50</definedName>
    <definedName name="_xlnm.Print_Area" localSheetId="66">'32N'!$A$1:$K$49</definedName>
    <definedName name="_xlnm.Print_Area" localSheetId="67">'33'!$A$1:$K$45</definedName>
    <definedName name="_xlnm.Print_Area" localSheetId="68">'33N'!$A$1:$K$45</definedName>
    <definedName name="_xlnm.Print_Area" localSheetId="69">'34'!$A$1:$K$45</definedName>
    <definedName name="_xlnm.Print_Area" localSheetId="70">'34N'!$A$1:$K$45</definedName>
    <definedName name="_xlnm.Print_Area" localSheetId="71">'35'!$A$1:$J$44</definedName>
    <definedName name="_xlnm.Print_Area" localSheetId="72">'35N'!$A$1:$J$45</definedName>
    <definedName name="_xlnm.Print_Area" localSheetId="73">'36'!$A$1:$J$49</definedName>
    <definedName name="_xlnm.Print_Area" localSheetId="74">'37'!$A$1:$J$64</definedName>
    <definedName name="_xlnm.Print_Area" localSheetId="75">'38-1'!$A$1:$J$62</definedName>
    <definedName name="_xlnm.Print_Area" localSheetId="76">'38-2'!$A$1:$J$62</definedName>
    <definedName name="_xlnm.Print_Area" localSheetId="77">'38-3'!$A$1:$J$62</definedName>
    <definedName name="_xlnm.Print_Area" localSheetId="78">'39-1'!$A$1:$J$62</definedName>
    <definedName name="_xlnm.Print_Area" localSheetId="79">'39-2'!$A$1:$J$62</definedName>
    <definedName name="_xlnm.Print_Area" localSheetId="80">'39-3'!$A$1:$J$62</definedName>
    <definedName name="_xlnm.Print_Area" localSheetId="7">'4'!$A$1:$M$55</definedName>
    <definedName name="_xlnm.Print_Area" localSheetId="81">'40-1'!$A$1:$J$62</definedName>
    <definedName name="_xlnm.Print_Area" localSheetId="82">'40-2'!$A$1:$J$62</definedName>
    <definedName name="_xlnm.Print_Area" localSheetId="83">'40-3'!$A$1:$J$62</definedName>
    <definedName name="_xlnm.Print_Area" localSheetId="84">'41'!$A$1:$I$53</definedName>
    <definedName name="_xlnm.Print_Area" localSheetId="85">'41N'!$A$1:$I$58</definedName>
    <definedName name="_xlnm.Print_Area" localSheetId="86">'42-1'!$A$1:$I$60</definedName>
    <definedName name="_xlnm.Print_Area" localSheetId="88">'42-2'!$A$1:$I$60</definedName>
    <definedName name="_xlnm.Print_Area" localSheetId="90">'42-3'!$A$1:$I$60</definedName>
    <definedName name="_xlnm.Print_Area" localSheetId="87">'42N-1'!$A$1:$I$58</definedName>
    <definedName name="_xlnm.Print_Area" localSheetId="89">'42N-2'!$A$1:$I$58</definedName>
    <definedName name="_xlnm.Print_Area" localSheetId="91">'42N-3'!$A$1:$I$58</definedName>
    <definedName name="_xlnm.Print_Area" localSheetId="93">'43-1'!$A$1:$I$56</definedName>
    <definedName name="_xlnm.Print_Area" localSheetId="95">'43-2'!$A$1:$I$56</definedName>
    <definedName name="_xlnm.Print_Area" localSheetId="97">'43-3'!$A$1:$I$56</definedName>
    <definedName name="_xlnm.Print_Area" localSheetId="94">'43N-1'!$A$1:$I$60</definedName>
    <definedName name="_xlnm.Print_Area" localSheetId="96">'43N-2'!$A$1:$I$60</definedName>
    <definedName name="_xlnm.Print_Area" localSheetId="98">'43N-3'!$A$1:$I$60</definedName>
    <definedName name="_xlnm.Print_Area" localSheetId="99">'44-1'!$A$1:$I$56</definedName>
    <definedName name="_xlnm.Print_Area" localSheetId="101">'44-2'!$A$1:$I$56</definedName>
    <definedName name="_xlnm.Print_Area" localSheetId="103">'44-3'!$A$1:$I$56</definedName>
    <definedName name="_xlnm.Print_Area" localSheetId="100">'44N-1'!$A$1:$I$60</definedName>
    <definedName name="_xlnm.Print_Area" localSheetId="102">'44N-2'!$A$1:$I$60</definedName>
    <definedName name="_xlnm.Print_Area" localSheetId="104">'44N-3'!$A$1:$I$60</definedName>
    <definedName name="_xlnm.Print_Area" localSheetId="106">'46-1'!$A$1:$H$64</definedName>
    <definedName name="_xlnm.Print_Area" localSheetId="108">'46-3'!$A$1:$H$64</definedName>
    <definedName name="_xlnm.Print_Area" localSheetId="110">'48'!$A$1:$H$47</definedName>
    <definedName name="_xlnm.Print_Area" localSheetId="8">'5'!$A$1:$M$53</definedName>
    <definedName name="_xlnm.Print_Area" localSheetId="9">'6-1'!$A$1:$M$65</definedName>
    <definedName name="_xlnm.Print_Area" localSheetId="10">'6-2'!$A$1:$M$64</definedName>
    <definedName name="_xlnm.Print_Area" localSheetId="11">'6-3'!$A$1:$M$64</definedName>
    <definedName name="_xlnm.Print_Area" localSheetId="12">'7'!$A$1:$M$50</definedName>
    <definedName name="_xlnm.Print_Area" localSheetId="13">'8'!$A$1:$M$60</definedName>
    <definedName name="_xlnm.Print_Area" localSheetId="14">'9'!$A$1:$M$53</definedName>
    <definedName name="_xlnm.Print_Area" localSheetId="15">'9A'!$A$1:$M$52</definedName>
    <definedName name="_xlnm.Print_Area" localSheetId="16">'9B'!$A$1:$M$52</definedName>
    <definedName name="_xlnm.Print_Area" localSheetId="1">tableau!$A$1:$N$160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1" i="206" l="1"/>
  <c r="E31" i="205"/>
  <c r="E31" i="204"/>
  <c r="E31" i="203"/>
  <c r="E31" i="202"/>
  <c r="E31" i="201"/>
  <c r="E31" i="200"/>
  <c r="E31" i="199"/>
  <c r="E31" i="196"/>
  <c r="E31" i="119"/>
  <c r="E35" i="206"/>
  <c r="E34" i="206"/>
  <c r="E33" i="206"/>
  <c r="E32" i="206"/>
  <c r="E30" i="206"/>
  <c r="E29" i="206"/>
  <c r="E28" i="206"/>
  <c r="E27" i="206"/>
  <c r="E26" i="206"/>
  <c r="E25" i="206"/>
  <c r="E24" i="206"/>
  <c r="E23" i="206"/>
  <c r="E22" i="206"/>
  <c r="E35" i="205"/>
  <c r="E34" i="205"/>
  <c r="E33" i="205"/>
  <c r="E32" i="205"/>
  <c r="E30" i="205"/>
  <c r="E29" i="205"/>
  <c r="E28" i="205"/>
  <c r="E27" i="205"/>
  <c r="E26" i="205"/>
  <c r="E25" i="205"/>
  <c r="E24" i="205"/>
  <c r="E23" i="205"/>
  <c r="E22" i="205"/>
  <c r="E35" i="204"/>
  <c r="E34" i="204"/>
  <c r="E33" i="204"/>
  <c r="E32" i="204"/>
  <c r="E30" i="204"/>
  <c r="E29" i="204"/>
  <c r="E28" i="204"/>
  <c r="E27" i="204"/>
  <c r="E26" i="204"/>
  <c r="E25" i="204"/>
  <c r="E24" i="204"/>
  <c r="E23" i="204"/>
  <c r="E22" i="204"/>
  <c r="E35" i="203"/>
  <c r="E34" i="203"/>
  <c r="E33" i="203"/>
  <c r="E32" i="203"/>
  <c r="E30" i="203"/>
  <c r="E29" i="203"/>
  <c r="E28" i="203"/>
  <c r="E27" i="203"/>
  <c r="E26" i="203"/>
  <c r="E25" i="203"/>
  <c r="E24" i="203"/>
  <c r="E23" i="203"/>
  <c r="E22" i="203"/>
  <c r="E35" i="202"/>
  <c r="E34" i="202"/>
  <c r="E33" i="202"/>
  <c r="E32" i="202"/>
  <c r="E30" i="202"/>
  <c r="E29" i="202"/>
  <c r="E28" i="202"/>
  <c r="E27" i="202"/>
  <c r="E26" i="202"/>
  <c r="E25" i="202"/>
  <c r="E24" i="202"/>
  <c r="E23" i="202"/>
  <c r="E22" i="202"/>
  <c r="E35" i="201"/>
  <c r="E34" i="201"/>
  <c r="E33" i="201"/>
  <c r="E32" i="201"/>
  <c r="E30" i="201"/>
  <c r="E29" i="201"/>
  <c r="E28" i="201"/>
  <c r="E27" i="201"/>
  <c r="E26" i="201"/>
  <c r="E25" i="201"/>
  <c r="E24" i="201"/>
  <c r="E23" i="201"/>
  <c r="E22" i="201"/>
  <c r="E35" i="200"/>
  <c r="E34" i="200"/>
  <c r="E33" i="200"/>
  <c r="E32" i="200"/>
  <c r="E30" i="200"/>
  <c r="E29" i="200"/>
  <c r="E28" i="200"/>
  <c r="E27" i="200"/>
  <c r="E26" i="200"/>
  <c r="E25" i="200"/>
  <c r="E24" i="200"/>
  <c r="E23" i="200"/>
  <c r="E22" i="200"/>
  <c r="E35" i="199"/>
  <c r="E34" i="199"/>
  <c r="E33" i="199"/>
  <c r="E32" i="199"/>
  <c r="E30" i="199"/>
  <c r="E29" i="199"/>
  <c r="E28" i="199"/>
  <c r="E27" i="199"/>
  <c r="E26" i="199"/>
  <c r="E25" i="199"/>
  <c r="E24" i="199"/>
  <c r="E23" i="199"/>
  <c r="E22" i="199"/>
  <c r="E35" i="119"/>
  <c r="E34" i="119"/>
  <c r="E33" i="119"/>
  <c r="E32" i="119"/>
  <c r="E30" i="119"/>
  <c r="E29" i="119"/>
  <c r="E28" i="119"/>
  <c r="E27" i="119"/>
  <c r="E26" i="119"/>
  <c r="E25" i="119"/>
  <c r="E24" i="119"/>
  <c r="E23" i="119"/>
  <c r="E22" i="119"/>
  <c r="E35" i="196"/>
  <c r="E34" i="196"/>
  <c r="E33" i="196"/>
  <c r="E32" i="196"/>
  <c r="E30" i="196"/>
  <c r="E29" i="196"/>
  <c r="E28" i="196"/>
  <c r="E27" i="196"/>
  <c r="E26" i="196"/>
  <c r="E25" i="196"/>
  <c r="E24" i="196"/>
  <c r="E23" i="196"/>
  <c r="E22" i="196"/>
  <c r="E36" i="119" l="1"/>
  <c r="J45" i="206"/>
  <c r="G45" i="206"/>
  <c r="E45" i="206"/>
  <c r="A45" i="206"/>
  <c r="J44" i="206"/>
  <c r="G44" i="206"/>
  <c r="E44" i="206"/>
  <c r="A44" i="206"/>
  <c r="J43" i="206"/>
  <c r="G43" i="206"/>
  <c r="E43" i="206"/>
  <c r="A43" i="206"/>
  <c r="J42" i="206"/>
  <c r="J46" i="206" s="1"/>
  <c r="G42" i="206"/>
  <c r="E42" i="206"/>
  <c r="E46" i="206" s="1"/>
  <c r="A42" i="206"/>
  <c r="J40" i="206"/>
  <c r="G40" i="206"/>
  <c r="E40" i="206"/>
  <c r="A40" i="206"/>
  <c r="J36" i="206"/>
  <c r="E36" i="206"/>
  <c r="J35" i="206"/>
  <c r="G35" i="206"/>
  <c r="A35" i="206"/>
  <c r="J34" i="206"/>
  <c r="G34" i="206"/>
  <c r="A34" i="206"/>
  <c r="J33" i="206"/>
  <c r="G33" i="206"/>
  <c r="A33" i="206"/>
  <c r="J32" i="206"/>
  <c r="G32" i="206"/>
  <c r="A32" i="206"/>
  <c r="J31" i="206"/>
  <c r="G31" i="206"/>
  <c r="A31" i="206"/>
  <c r="J30" i="206"/>
  <c r="G30" i="206"/>
  <c r="A30" i="206"/>
  <c r="J29" i="206"/>
  <c r="G29" i="206"/>
  <c r="A29" i="206"/>
  <c r="J28" i="206"/>
  <c r="G28" i="206"/>
  <c r="A28" i="206"/>
  <c r="J27" i="206"/>
  <c r="G27" i="206"/>
  <c r="A27" i="206"/>
  <c r="J26" i="206"/>
  <c r="G26" i="206"/>
  <c r="A26" i="206"/>
  <c r="J25" i="206"/>
  <c r="G25" i="206"/>
  <c r="A25" i="206"/>
  <c r="J24" i="206"/>
  <c r="G24" i="206"/>
  <c r="A24" i="206"/>
  <c r="J23" i="206"/>
  <c r="G23" i="206"/>
  <c r="A23" i="206"/>
  <c r="J22" i="206"/>
  <c r="G22" i="206"/>
  <c r="A22" i="206"/>
  <c r="G19" i="206"/>
  <c r="A19" i="206"/>
  <c r="J45" i="205"/>
  <c r="G45" i="205"/>
  <c r="E45" i="205"/>
  <c r="A45" i="205"/>
  <c r="J44" i="205"/>
  <c r="G44" i="205"/>
  <c r="E44" i="205"/>
  <c r="A44" i="205"/>
  <c r="J43" i="205"/>
  <c r="G43" i="205"/>
  <c r="E43" i="205"/>
  <c r="A43" i="205"/>
  <c r="J42" i="205"/>
  <c r="J46" i="205" s="1"/>
  <c r="G42" i="205"/>
  <c r="E42" i="205"/>
  <c r="E46" i="205" s="1"/>
  <c r="A42" i="205"/>
  <c r="J40" i="205"/>
  <c r="G40" i="205"/>
  <c r="E40" i="205"/>
  <c r="A40" i="205"/>
  <c r="E36" i="205"/>
  <c r="J35" i="205"/>
  <c r="G35" i="205"/>
  <c r="A35" i="205"/>
  <c r="J34" i="205"/>
  <c r="G34" i="205"/>
  <c r="A34" i="205"/>
  <c r="J33" i="205"/>
  <c r="G33" i="205"/>
  <c r="A33" i="205"/>
  <c r="J32" i="205"/>
  <c r="G32" i="205"/>
  <c r="A32" i="205"/>
  <c r="J31" i="205"/>
  <c r="G31" i="205"/>
  <c r="A31" i="205"/>
  <c r="J30" i="205"/>
  <c r="G30" i="205"/>
  <c r="A30" i="205"/>
  <c r="J29" i="205"/>
  <c r="G29" i="205"/>
  <c r="A29" i="205"/>
  <c r="J28" i="205"/>
  <c r="G28" i="205"/>
  <c r="A28" i="205"/>
  <c r="J27" i="205"/>
  <c r="G27" i="205"/>
  <c r="A27" i="205"/>
  <c r="J26" i="205"/>
  <c r="G26" i="205"/>
  <c r="A26" i="205"/>
  <c r="J25" i="205"/>
  <c r="G25" i="205"/>
  <c r="A25" i="205"/>
  <c r="J24" i="205"/>
  <c r="G24" i="205"/>
  <c r="A24" i="205"/>
  <c r="J23" i="205"/>
  <c r="G23" i="205"/>
  <c r="A23" i="205"/>
  <c r="J22" i="205"/>
  <c r="J36" i="205" s="1"/>
  <c r="G22" i="205"/>
  <c r="A22" i="205"/>
  <c r="G19" i="205"/>
  <c r="A19" i="205"/>
  <c r="J46" i="204"/>
  <c r="E46" i="204"/>
  <c r="J45" i="204"/>
  <c r="G45" i="204"/>
  <c r="E45" i="204"/>
  <c r="A45" i="204"/>
  <c r="J44" i="204"/>
  <c r="G44" i="204"/>
  <c r="E44" i="204"/>
  <c r="A44" i="204"/>
  <c r="J43" i="204"/>
  <c r="G43" i="204"/>
  <c r="E43" i="204"/>
  <c r="A43" i="204"/>
  <c r="J42" i="204"/>
  <c r="G42" i="204"/>
  <c r="E42" i="204"/>
  <c r="A42" i="204"/>
  <c r="J40" i="204"/>
  <c r="G40" i="204"/>
  <c r="E40" i="204"/>
  <c r="A40" i="204"/>
  <c r="J35" i="204"/>
  <c r="G35" i="204"/>
  <c r="A35" i="204"/>
  <c r="J34" i="204"/>
  <c r="G34" i="204"/>
  <c r="A34" i="204"/>
  <c r="J33" i="204"/>
  <c r="G33" i="204"/>
  <c r="A33" i="204"/>
  <c r="J32" i="204"/>
  <c r="G32" i="204"/>
  <c r="A32" i="204"/>
  <c r="J31" i="204"/>
  <c r="G31" i="204"/>
  <c r="A31" i="204"/>
  <c r="J30" i="204"/>
  <c r="G30" i="204"/>
  <c r="A30" i="204"/>
  <c r="J29" i="204"/>
  <c r="G29" i="204"/>
  <c r="A29" i="204"/>
  <c r="J28" i="204"/>
  <c r="G28" i="204"/>
  <c r="A28" i="204"/>
  <c r="J27" i="204"/>
  <c r="G27" i="204"/>
  <c r="A27" i="204"/>
  <c r="J26" i="204"/>
  <c r="G26" i="204"/>
  <c r="A26" i="204"/>
  <c r="J25" i="204"/>
  <c r="G25" i="204"/>
  <c r="A25" i="204"/>
  <c r="J24" i="204"/>
  <c r="G24" i="204"/>
  <c r="A24" i="204"/>
  <c r="J23" i="204"/>
  <c r="G23" i="204"/>
  <c r="A23" i="204"/>
  <c r="J22" i="204"/>
  <c r="J36" i="204" s="1"/>
  <c r="G22" i="204"/>
  <c r="E36" i="204"/>
  <c r="A22" i="204"/>
  <c r="G19" i="204"/>
  <c r="A19" i="204"/>
  <c r="J45" i="203"/>
  <c r="G45" i="203"/>
  <c r="E45" i="203"/>
  <c r="A45" i="203"/>
  <c r="J44" i="203"/>
  <c r="G44" i="203"/>
  <c r="E44" i="203"/>
  <c r="A44" i="203"/>
  <c r="J43" i="203"/>
  <c r="G43" i="203"/>
  <c r="E43" i="203"/>
  <c r="A43" i="203"/>
  <c r="J42" i="203"/>
  <c r="J46" i="203" s="1"/>
  <c r="G42" i="203"/>
  <c r="E42" i="203"/>
  <c r="E46" i="203" s="1"/>
  <c r="A42" i="203"/>
  <c r="J40" i="203"/>
  <c r="G40" i="203"/>
  <c r="E40" i="203"/>
  <c r="A40" i="203"/>
  <c r="E36" i="203"/>
  <c r="J35" i="203"/>
  <c r="G35" i="203"/>
  <c r="A35" i="203"/>
  <c r="J34" i="203"/>
  <c r="G34" i="203"/>
  <c r="A34" i="203"/>
  <c r="J33" i="203"/>
  <c r="G33" i="203"/>
  <c r="A33" i="203"/>
  <c r="J32" i="203"/>
  <c r="G32" i="203"/>
  <c r="A32" i="203"/>
  <c r="J31" i="203"/>
  <c r="G31" i="203"/>
  <c r="A31" i="203"/>
  <c r="J30" i="203"/>
  <c r="G30" i="203"/>
  <c r="A30" i="203"/>
  <c r="J29" i="203"/>
  <c r="G29" i="203"/>
  <c r="A29" i="203"/>
  <c r="J28" i="203"/>
  <c r="G28" i="203"/>
  <c r="A28" i="203"/>
  <c r="J27" i="203"/>
  <c r="G27" i="203"/>
  <c r="A27" i="203"/>
  <c r="J26" i="203"/>
  <c r="G26" i="203"/>
  <c r="A26" i="203"/>
  <c r="J25" i="203"/>
  <c r="G25" i="203"/>
  <c r="A25" i="203"/>
  <c r="J24" i="203"/>
  <c r="G24" i="203"/>
  <c r="A24" i="203"/>
  <c r="J23" i="203"/>
  <c r="G23" i="203"/>
  <c r="A23" i="203"/>
  <c r="J22" i="203"/>
  <c r="J36" i="203" s="1"/>
  <c r="G22" i="203"/>
  <c r="A22" i="203"/>
  <c r="G19" i="203"/>
  <c r="A19" i="203"/>
  <c r="J45" i="202"/>
  <c r="G45" i="202"/>
  <c r="E45" i="202"/>
  <c r="A45" i="202"/>
  <c r="J44" i="202"/>
  <c r="G44" i="202"/>
  <c r="E44" i="202"/>
  <c r="A44" i="202"/>
  <c r="J43" i="202"/>
  <c r="G43" i="202"/>
  <c r="E43" i="202"/>
  <c r="A43" i="202"/>
  <c r="J42" i="202"/>
  <c r="J46" i="202" s="1"/>
  <c r="G42" i="202"/>
  <c r="E42" i="202"/>
  <c r="E46" i="202" s="1"/>
  <c r="A42" i="202"/>
  <c r="J40" i="202"/>
  <c r="G40" i="202"/>
  <c r="E40" i="202"/>
  <c r="A40" i="202"/>
  <c r="J35" i="202"/>
  <c r="G35" i="202"/>
  <c r="A35" i="202"/>
  <c r="J34" i="202"/>
  <c r="G34" i="202"/>
  <c r="A34" i="202"/>
  <c r="J33" i="202"/>
  <c r="G33" i="202"/>
  <c r="A33" i="202"/>
  <c r="J32" i="202"/>
  <c r="G32" i="202"/>
  <c r="A32" i="202"/>
  <c r="J31" i="202"/>
  <c r="G31" i="202"/>
  <c r="A31" i="202"/>
  <c r="J30" i="202"/>
  <c r="G30" i="202"/>
  <c r="A30" i="202"/>
  <c r="J29" i="202"/>
  <c r="G29" i="202"/>
  <c r="A29" i="202"/>
  <c r="J28" i="202"/>
  <c r="G28" i="202"/>
  <c r="A28" i="202"/>
  <c r="J27" i="202"/>
  <c r="G27" i="202"/>
  <c r="A27" i="202"/>
  <c r="J26" i="202"/>
  <c r="G26" i="202"/>
  <c r="A26" i="202"/>
  <c r="J25" i="202"/>
  <c r="G25" i="202"/>
  <c r="A25" i="202"/>
  <c r="J24" i="202"/>
  <c r="G24" i="202"/>
  <c r="E36" i="202"/>
  <c r="A24" i="202"/>
  <c r="J23" i="202"/>
  <c r="G23" i="202"/>
  <c r="A23" i="202"/>
  <c r="J22" i="202"/>
  <c r="J36" i="202" s="1"/>
  <c r="G22" i="202"/>
  <c r="A22" i="202"/>
  <c r="G19" i="202"/>
  <c r="A19" i="202"/>
  <c r="J45" i="201"/>
  <c r="G45" i="201"/>
  <c r="E45" i="201"/>
  <c r="A45" i="201"/>
  <c r="J44" i="201"/>
  <c r="G44" i="201"/>
  <c r="E44" i="201"/>
  <c r="A44" i="201"/>
  <c r="J43" i="201"/>
  <c r="G43" i="201"/>
  <c r="E43" i="201"/>
  <c r="A43" i="201"/>
  <c r="J42" i="201"/>
  <c r="J46" i="201" s="1"/>
  <c r="G42" i="201"/>
  <c r="E42" i="201"/>
  <c r="E46" i="201" s="1"/>
  <c r="A42" i="201"/>
  <c r="J40" i="201"/>
  <c r="G40" i="201"/>
  <c r="E40" i="201"/>
  <c r="A40" i="201"/>
  <c r="J35" i="201"/>
  <c r="G35" i="201"/>
  <c r="A35" i="201"/>
  <c r="J34" i="201"/>
  <c r="G34" i="201"/>
  <c r="A34" i="201"/>
  <c r="J33" i="201"/>
  <c r="G33" i="201"/>
  <c r="A33" i="201"/>
  <c r="J32" i="201"/>
  <c r="G32" i="201"/>
  <c r="A32" i="201"/>
  <c r="J31" i="201"/>
  <c r="G31" i="201"/>
  <c r="A31" i="201"/>
  <c r="J30" i="201"/>
  <c r="G30" i="201"/>
  <c r="A30" i="201"/>
  <c r="J29" i="201"/>
  <c r="G29" i="201"/>
  <c r="A29" i="201"/>
  <c r="J28" i="201"/>
  <c r="G28" i="201"/>
  <c r="A28" i="201"/>
  <c r="J27" i="201"/>
  <c r="G27" i="201"/>
  <c r="A27" i="201"/>
  <c r="J26" i="201"/>
  <c r="G26" i="201"/>
  <c r="A26" i="201"/>
  <c r="J25" i="201"/>
  <c r="G25" i="201"/>
  <c r="A25" i="201"/>
  <c r="J24" i="201"/>
  <c r="G24" i="201"/>
  <c r="A24" i="201"/>
  <c r="J23" i="201"/>
  <c r="G23" i="201"/>
  <c r="A23" i="201"/>
  <c r="J22" i="201"/>
  <c r="J36" i="201" s="1"/>
  <c r="G22" i="201"/>
  <c r="E36" i="201"/>
  <c r="A22" i="201"/>
  <c r="G19" i="201"/>
  <c r="A19" i="201"/>
  <c r="E46" i="200"/>
  <c r="J45" i="200"/>
  <c r="G45" i="200"/>
  <c r="E45" i="200"/>
  <c r="A45" i="200"/>
  <c r="J44" i="200"/>
  <c r="G44" i="200"/>
  <c r="E44" i="200"/>
  <c r="A44" i="200"/>
  <c r="J43" i="200"/>
  <c r="G43" i="200"/>
  <c r="E43" i="200"/>
  <c r="A43" i="200"/>
  <c r="J42" i="200"/>
  <c r="J46" i="200" s="1"/>
  <c r="G42" i="200"/>
  <c r="E42" i="200"/>
  <c r="A42" i="200"/>
  <c r="J40" i="200"/>
  <c r="G40" i="200"/>
  <c r="E40" i="200"/>
  <c r="A40" i="200"/>
  <c r="J35" i="200"/>
  <c r="G35" i="200"/>
  <c r="A35" i="200"/>
  <c r="J34" i="200"/>
  <c r="G34" i="200"/>
  <c r="A34" i="200"/>
  <c r="J33" i="200"/>
  <c r="G33" i="200"/>
  <c r="A33" i="200"/>
  <c r="J32" i="200"/>
  <c r="G32" i="200"/>
  <c r="A32" i="200"/>
  <c r="J31" i="200"/>
  <c r="G31" i="200"/>
  <c r="A31" i="200"/>
  <c r="J30" i="200"/>
  <c r="G30" i="200"/>
  <c r="A30" i="200"/>
  <c r="J29" i="200"/>
  <c r="G29" i="200"/>
  <c r="A29" i="200"/>
  <c r="J28" i="200"/>
  <c r="G28" i="200"/>
  <c r="A28" i="200"/>
  <c r="J27" i="200"/>
  <c r="G27" i="200"/>
  <c r="A27" i="200"/>
  <c r="J26" i="200"/>
  <c r="G26" i="200"/>
  <c r="A26" i="200"/>
  <c r="J25" i="200"/>
  <c r="G25" i="200"/>
  <c r="A25" i="200"/>
  <c r="J24" i="200"/>
  <c r="G24" i="200"/>
  <c r="A24" i="200"/>
  <c r="J23" i="200"/>
  <c r="G23" i="200"/>
  <c r="A23" i="200"/>
  <c r="J22" i="200"/>
  <c r="J36" i="200" s="1"/>
  <c r="G22" i="200"/>
  <c r="E36" i="200"/>
  <c r="A22" i="200"/>
  <c r="G19" i="200"/>
  <c r="A19" i="200"/>
  <c r="J45" i="119"/>
  <c r="G45" i="119"/>
  <c r="E45" i="119"/>
  <c r="A45" i="119"/>
  <c r="J44" i="119"/>
  <c r="G44" i="119"/>
  <c r="E44" i="119"/>
  <c r="A44" i="119"/>
  <c r="J43" i="119"/>
  <c r="G43" i="119"/>
  <c r="E43" i="119"/>
  <c r="A43" i="119"/>
  <c r="J42" i="119"/>
  <c r="J46" i="119" s="1"/>
  <c r="G42" i="119"/>
  <c r="E42" i="119"/>
  <c r="A42" i="119"/>
  <c r="J40" i="119"/>
  <c r="G40" i="119"/>
  <c r="E40" i="119"/>
  <c r="A40" i="119"/>
  <c r="J35" i="119"/>
  <c r="G35" i="119"/>
  <c r="A35" i="119"/>
  <c r="J34" i="119"/>
  <c r="G34" i="119"/>
  <c r="A34" i="119"/>
  <c r="J33" i="119"/>
  <c r="G33" i="119"/>
  <c r="A33" i="119"/>
  <c r="J32" i="119"/>
  <c r="G32" i="119"/>
  <c r="A32" i="119"/>
  <c r="J31" i="119"/>
  <c r="G31" i="119"/>
  <c r="A31" i="119"/>
  <c r="J30" i="119"/>
  <c r="G30" i="119"/>
  <c r="A30" i="119"/>
  <c r="J29" i="119"/>
  <c r="G29" i="119"/>
  <c r="A29" i="119"/>
  <c r="J28" i="119"/>
  <c r="G28" i="119"/>
  <c r="A28" i="119"/>
  <c r="J27" i="119"/>
  <c r="G27" i="119"/>
  <c r="A27" i="119"/>
  <c r="J26" i="119"/>
  <c r="G26" i="119"/>
  <c r="A26" i="119"/>
  <c r="J25" i="119"/>
  <c r="G25" i="119"/>
  <c r="A25" i="119"/>
  <c r="J24" i="119"/>
  <c r="G24" i="119"/>
  <c r="A24" i="119"/>
  <c r="J23" i="119"/>
  <c r="G23" i="119"/>
  <c r="A23" i="119"/>
  <c r="J22" i="119"/>
  <c r="J36" i="119" s="1"/>
  <c r="G22" i="119"/>
  <c r="A22" i="119"/>
  <c r="G19" i="119"/>
  <c r="A19" i="119"/>
  <c r="E45" i="199"/>
  <c r="E44" i="199"/>
  <c r="E43" i="199"/>
  <c r="E42" i="199"/>
  <c r="J35" i="199"/>
  <c r="J33" i="199"/>
  <c r="J32" i="199"/>
  <c r="J31" i="199"/>
  <c r="J30" i="199"/>
  <c r="J29" i="199"/>
  <c r="J28" i="199"/>
  <c r="J27" i="199"/>
  <c r="J26" i="199"/>
  <c r="J25" i="199"/>
  <c r="J24" i="199"/>
  <c r="J23" i="199"/>
  <c r="J22" i="199"/>
  <c r="J34" i="199"/>
  <c r="J42" i="199"/>
  <c r="J45" i="199"/>
  <c r="J44" i="199"/>
  <c r="J43" i="199"/>
  <c r="A4" i="191"/>
  <c r="A20" i="191"/>
  <c r="J46" i="161"/>
  <c r="A47" i="161"/>
  <c r="A48" i="161"/>
  <c r="A49" i="161"/>
  <c r="J45" i="159"/>
  <c r="J41" i="140"/>
  <c r="J52" i="140"/>
  <c r="J51" i="140"/>
  <c r="J50" i="140"/>
  <c r="J43" i="140"/>
  <c r="J37" i="138"/>
  <c r="A42" i="96"/>
  <c r="A43" i="96"/>
  <c r="A44" i="96"/>
  <c r="J37" i="238"/>
  <c r="J52" i="139"/>
  <c r="J51" i="139"/>
  <c r="J50" i="139"/>
  <c r="J41" i="139"/>
  <c r="A40" i="98"/>
  <c r="A41" i="98"/>
  <c r="A42" i="98"/>
  <c r="A42" i="1"/>
  <c r="A43" i="1"/>
  <c r="A44" i="1"/>
  <c r="H38" i="218"/>
  <c r="H37" i="218"/>
  <c r="H36" i="218"/>
  <c r="H35" i="218"/>
  <c r="H34" i="218"/>
  <c r="H33" i="218"/>
  <c r="H32" i="218"/>
  <c r="H31" i="218"/>
  <c r="H30" i="218"/>
  <c r="H29" i="218"/>
  <c r="H28" i="218"/>
  <c r="H27" i="218"/>
  <c r="H26" i="218"/>
  <c r="H25" i="218"/>
  <c r="H24" i="218"/>
  <c r="H23" i="218"/>
  <c r="H22" i="218"/>
  <c r="H21" i="218"/>
  <c r="H38" i="217"/>
  <c r="H37" i="217"/>
  <c r="H36" i="217"/>
  <c r="H35" i="217"/>
  <c r="H34" i="217"/>
  <c r="H33" i="217"/>
  <c r="H32" i="217"/>
  <c r="H31" i="217"/>
  <c r="H30" i="217"/>
  <c r="H29" i="217"/>
  <c r="H28" i="217"/>
  <c r="H27" i="217"/>
  <c r="H26" i="217"/>
  <c r="H25" i="217"/>
  <c r="H24" i="217"/>
  <c r="H23" i="217"/>
  <c r="H22" i="217"/>
  <c r="H21" i="217"/>
  <c r="H38" i="216"/>
  <c r="H37" i="216"/>
  <c r="H36" i="216"/>
  <c r="H35" i="216"/>
  <c r="H34" i="216"/>
  <c r="H33" i="216"/>
  <c r="H32" i="216"/>
  <c r="H31" i="216"/>
  <c r="H30" i="216"/>
  <c r="H29" i="216"/>
  <c r="H28" i="216"/>
  <c r="H27" i="216"/>
  <c r="H26" i="216"/>
  <c r="H25" i="216"/>
  <c r="H24" i="216"/>
  <c r="H23" i="216"/>
  <c r="H22" i="216"/>
  <c r="H21" i="216"/>
  <c r="H38" i="214"/>
  <c r="H37" i="214"/>
  <c r="H36" i="214"/>
  <c r="H35" i="214"/>
  <c r="H34" i="214"/>
  <c r="H33" i="214"/>
  <c r="H32" i="214"/>
  <c r="H31" i="214"/>
  <c r="H30" i="214"/>
  <c r="H29" i="214"/>
  <c r="H28" i="214"/>
  <c r="H27" i="214"/>
  <c r="H26" i="214"/>
  <c r="H25" i="214"/>
  <c r="H24" i="214"/>
  <c r="H23" i="214"/>
  <c r="H22" i="214"/>
  <c r="H21" i="214"/>
  <c r="H38" i="213"/>
  <c r="H37" i="213"/>
  <c r="H36" i="213"/>
  <c r="H35" i="213"/>
  <c r="H34" i="213"/>
  <c r="H33" i="213"/>
  <c r="H32" i="213"/>
  <c r="H31" i="213"/>
  <c r="H30" i="213"/>
  <c r="H29" i="213"/>
  <c r="H28" i="213"/>
  <c r="H27" i="213"/>
  <c r="H26" i="213"/>
  <c r="H25" i="213"/>
  <c r="H24" i="213"/>
  <c r="H23" i="213"/>
  <c r="H22" i="213"/>
  <c r="H21" i="213"/>
  <c r="H38" i="212"/>
  <c r="H37" i="212"/>
  <c r="H36" i="212"/>
  <c r="H35" i="212"/>
  <c r="H34" i="212"/>
  <c r="H33" i="212"/>
  <c r="H32" i="212"/>
  <c r="H31" i="212"/>
  <c r="H30" i="212"/>
  <c r="H29" i="212"/>
  <c r="H28" i="212"/>
  <c r="H27" i="212"/>
  <c r="H26" i="212"/>
  <c r="H25" i="212"/>
  <c r="H24" i="212"/>
  <c r="H23" i="212"/>
  <c r="H22" i="212"/>
  <c r="H21" i="212"/>
  <c r="H38" i="210"/>
  <c r="H37" i="210"/>
  <c r="H36" i="210"/>
  <c r="H35" i="210"/>
  <c r="H34" i="210"/>
  <c r="H33" i="210"/>
  <c r="H32" i="210"/>
  <c r="H31" i="210"/>
  <c r="H30" i="210"/>
  <c r="H29" i="210"/>
  <c r="H28" i="210"/>
  <c r="H27" i="210"/>
  <c r="H26" i="210"/>
  <c r="H25" i="210"/>
  <c r="H24" i="210"/>
  <c r="H23" i="210"/>
  <c r="H22" i="210"/>
  <c r="H21" i="210"/>
  <c r="H38" i="209"/>
  <c r="H37" i="209"/>
  <c r="H36" i="209"/>
  <c r="H35" i="209"/>
  <c r="H34" i="209"/>
  <c r="H33" i="209"/>
  <c r="H32" i="209"/>
  <c r="H31" i="209"/>
  <c r="H30" i="209"/>
  <c r="H29" i="209"/>
  <c r="H28" i="209"/>
  <c r="H27" i="209"/>
  <c r="H26" i="209"/>
  <c r="H25" i="209"/>
  <c r="H24" i="209"/>
  <c r="H23" i="209"/>
  <c r="H22" i="209"/>
  <c r="H21" i="209"/>
  <c r="D37" i="218"/>
  <c r="D36" i="218"/>
  <c r="D35" i="218"/>
  <c r="D34" i="218"/>
  <c r="D33" i="218"/>
  <c r="D32" i="218"/>
  <c r="D31" i="218"/>
  <c r="D30" i="218"/>
  <c r="D29" i="218"/>
  <c r="D28" i="218"/>
  <c r="D27" i="218"/>
  <c r="D26" i="218"/>
  <c r="D25" i="218"/>
  <c r="D24" i="218"/>
  <c r="D23" i="218"/>
  <c r="D22" i="218"/>
  <c r="D21" i="218"/>
  <c r="D37" i="217"/>
  <c r="D36" i="217"/>
  <c r="D35" i="217"/>
  <c r="D34" i="217"/>
  <c r="D33" i="217"/>
  <c r="D32" i="217"/>
  <c r="D31" i="217"/>
  <c r="D30" i="217"/>
  <c r="D29" i="217"/>
  <c r="D28" i="217"/>
  <c r="D27" i="217"/>
  <c r="D26" i="217"/>
  <c r="D25" i="217"/>
  <c r="D24" i="217"/>
  <c r="D23" i="217"/>
  <c r="D22" i="217"/>
  <c r="D21" i="217"/>
  <c r="D37" i="216"/>
  <c r="D36" i="216"/>
  <c r="D35" i="216"/>
  <c r="D34" i="216"/>
  <c r="D33" i="216"/>
  <c r="D32" i="216"/>
  <c r="D31" i="216"/>
  <c r="D30" i="216"/>
  <c r="D29" i="216"/>
  <c r="D28" i="216"/>
  <c r="D27" i="216"/>
  <c r="D26" i="216"/>
  <c r="D25" i="216"/>
  <c r="D24" i="216"/>
  <c r="D23" i="216"/>
  <c r="D22" i="216"/>
  <c r="D21" i="216"/>
  <c r="D37" i="214"/>
  <c r="D36" i="214"/>
  <c r="D35" i="214"/>
  <c r="D34" i="214"/>
  <c r="D33" i="214"/>
  <c r="D32" i="214"/>
  <c r="D31" i="214"/>
  <c r="D30" i="214"/>
  <c r="D29" i="214"/>
  <c r="D28" i="214"/>
  <c r="D27" i="214"/>
  <c r="D26" i="214"/>
  <c r="D25" i="214"/>
  <c r="D24" i="214"/>
  <c r="D23" i="214"/>
  <c r="D22" i="214"/>
  <c r="D21" i="214"/>
  <c r="D37" i="213"/>
  <c r="D36" i="213"/>
  <c r="D35" i="213"/>
  <c r="D34" i="213"/>
  <c r="D33" i="213"/>
  <c r="D32" i="213"/>
  <c r="D31" i="213"/>
  <c r="D30" i="213"/>
  <c r="D29" i="213"/>
  <c r="D28" i="213"/>
  <c r="D27" i="213"/>
  <c r="D26" i="213"/>
  <c r="D25" i="213"/>
  <c r="D24" i="213"/>
  <c r="D23" i="213"/>
  <c r="D22" i="213"/>
  <c r="D21" i="213"/>
  <c r="D37" i="212"/>
  <c r="D36" i="212"/>
  <c r="D35" i="212"/>
  <c r="D34" i="212"/>
  <c r="D33" i="212"/>
  <c r="D32" i="212"/>
  <c r="D31" i="212"/>
  <c r="D30" i="212"/>
  <c r="D29" i="212"/>
  <c r="D28" i="212"/>
  <c r="D27" i="212"/>
  <c r="D26" i="212"/>
  <c r="D25" i="212"/>
  <c r="D24" i="212"/>
  <c r="D23" i="212"/>
  <c r="D22" i="212"/>
  <c r="D21" i="212"/>
  <c r="D37" i="210"/>
  <c r="D36" i="210"/>
  <c r="D35" i="210"/>
  <c r="D34" i="210"/>
  <c r="D33" i="210"/>
  <c r="D32" i="210"/>
  <c r="D31" i="210"/>
  <c r="D30" i="210"/>
  <c r="D29" i="210"/>
  <c r="D28" i="210"/>
  <c r="D27" i="210"/>
  <c r="D26" i="210"/>
  <c r="D25" i="210"/>
  <c r="D24" i="210"/>
  <c r="D23" i="210"/>
  <c r="D22" i="210"/>
  <c r="D21" i="210"/>
  <c r="D37" i="209"/>
  <c r="D36" i="209"/>
  <c r="D35" i="209"/>
  <c r="D34" i="209"/>
  <c r="D33" i="209"/>
  <c r="D32" i="209"/>
  <c r="D31" i="209"/>
  <c r="D30" i="209"/>
  <c r="D29" i="209"/>
  <c r="D28" i="209"/>
  <c r="D27" i="209"/>
  <c r="D26" i="209"/>
  <c r="D25" i="209"/>
  <c r="D24" i="209"/>
  <c r="D23" i="209"/>
  <c r="D22" i="209"/>
  <c r="D21" i="209"/>
  <c r="H38" i="208"/>
  <c r="H37" i="208"/>
  <c r="H36" i="208"/>
  <c r="H35" i="208"/>
  <c r="H34" i="208"/>
  <c r="H33" i="208"/>
  <c r="H32" i="208"/>
  <c r="H31" i="208"/>
  <c r="H30" i="208"/>
  <c r="H29" i="208"/>
  <c r="H28" i="208"/>
  <c r="H27" i="208"/>
  <c r="H26" i="208"/>
  <c r="H25" i="208"/>
  <c r="H24" i="208"/>
  <c r="H23" i="208"/>
  <c r="H22" i="208"/>
  <c r="H21" i="208"/>
  <c r="D37" i="208"/>
  <c r="D36" i="208"/>
  <c r="D35" i="208"/>
  <c r="D34" i="208"/>
  <c r="D33" i="208"/>
  <c r="D32" i="208"/>
  <c r="D31" i="208"/>
  <c r="D30" i="208"/>
  <c r="D29" i="208"/>
  <c r="D28" i="208"/>
  <c r="D27" i="208"/>
  <c r="D26" i="208"/>
  <c r="D25" i="208"/>
  <c r="D24" i="208"/>
  <c r="D23" i="208"/>
  <c r="D22" i="208"/>
  <c r="D21" i="208"/>
  <c r="D29" i="207"/>
  <c r="D28" i="207"/>
  <c r="H37" i="207"/>
  <c r="H36" i="207"/>
  <c r="H35" i="207"/>
  <c r="H34" i="207"/>
  <c r="H33" i="207"/>
  <c r="H32" i="207"/>
  <c r="H31" i="207"/>
  <c r="H30" i="207"/>
  <c r="H29" i="207"/>
  <c r="H28" i="207"/>
  <c r="H27" i="207"/>
  <c r="H26" i="207"/>
  <c r="H25" i="207"/>
  <c r="H24" i="207"/>
  <c r="H23" i="207"/>
  <c r="H22" i="207"/>
  <c r="H21" i="207"/>
  <c r="H20" i="207"/>
  <c r="D36" i="207"/>
  <c r="D35" i="207"/>
  <c r="D34" i="207"/>
  <c r="D33" i="207"/>
  <c r="D32" i="207"/>
  <c r="D31" i="207"/>
  <c r="D30" i="207"/>
  <c r="D27" i="207"/>
  <c r="D26" i="207"/>
  <c r="D25" i="207"/>
  <c r="D24" i="207"/>
  <c r="D23" i="207"/>
  <c r="D22" i="207"/>
  <c r="D21" i="207"/>
  <c r="D20" i="207"/>
  <c r="J45" i="196"/>
  <c r="J44" i="196"/>
  <c r="J43" i="196"/>
  <c r="J42" i="196"/>
  <c r="E45" i="196"/>
  <c r="E44" i="196"/>
  <c r="E43" i="196"/>
  <c r="E42" i="196"/>
  <c r="J35" i="196"/>
  <c r="J34" i="196"/>
  <c r="J33" i="196"/>
  <c r="J32" i="196"/>
  <c r="J31" i="196"/>
  <c r="J30" i="196"/>
  <c r="J29" i="196"/>
  <c r="J28" i="196"/>
  <c r="J27" i="196"/>
  <c r="J26" i="196"/>
  <c r="J25" i="196"/>
  <c r="J24" i="196"/>
  <c r="J23" i="196"/>
  <c r="J22" i="196"/>
  <c r="A4" i="194"/>
  <c r="A4" i="192"/>
  <c r="A20" i="190"/>
  <c r="A4" i="190"/>
  <c r="A4" i="189"/>
  <c r="A24" i="189"/>
  <c r="K45" i="188"/>
  <c r="K43" i="188"/>
  <c r="K41" i="188"/>
  <c r="K40" i="188"/>
  <c r="K39" i="188"/>
  <c r="K38" i="188"/>
  <c r="K37" i="188"/>
  <c r="K45" i="187"/>
  <c r="K43" i="187"/>
  <c r="K41" i="187"/>
  <c r="K40" i="187"/>
  <c r="K39" i="187"/>
  <c r="K38" i="187"/>
  <c r="K37" i="187"/>
  <c r="K45" i="186"/>
  <c r="K43" i="186"/>
  <c r="K41" i="186"/>
  <c r="K40" i="186"/>
  <c r="K39" i="186"/>
  <c r="K38" i="186"/>
  <c r="K37" i="186"/>
  <c r="K49" i="185"/>
  <c r="K47" i="185"/>
  <c r="K45" i="185"/>
  <c r="K44" i="185"/>
  <c r="K43" i="185"/>
  <c r="K42" i="185"/>
  <c r="K41" i="185"/>
  <c r="K49" i="234"/>
  <c r="K47" i="234"/>
  <c r="K45" i="234"/>
  <c r="K44" i="234"/>
  <c r="K43" i="234"/>
  <c r="K42" i="234"/>
  <c r="K46" i="234" s="1"/>
  <c r="K51" i="234" s="1"/>
  <c r="K41" i="234"/>
  <c r="K49" i="233"/>
  <c r="K47" i="233"/>
  <c r="K45" i="233"/>
  <c r="K44" i="233"/>
  <c r="K43" i="233"/>
  <c r="K42" i="233"/>
  <c r="K46" i="233" s="1"/>
  <c r="K51" i="233" s="1"/>
  <c r="K41" i="233"/>
  <c r="A16" i="179"/>
  <c r="A16" i="181"/>
  <c r="A16" i="233"/>
  <c r="A16" i="234"/>
  <c r="K49" i="181"/>
  <c r="K47" i="181"/>
  <c r="K45" i="181"/>
  <c r="K44" i="181"/>
  <c r="K43" i="181"/>
  <c r="K42" i="181"/>
  <c r="K46" i="181" s="1"/>
  <c r="K51" i="181" s="1"/>
  <c r="K41" i="181"/>
  <c r="K49" i="180"/>
  <c r="K47" i="180"/>
  <c r="K45" i="180"/>
  <c r="K44" i="180"/>
  <c r="K43" i="180"/>
  <c r="K42" i="180"/>
  <c r="K46" i="180" s="1"/>
  <c r="K51" i="180" s="1"/>
  <c r="K41" i="180"/>
  <c r="K49" i="179"/>
  <c r="K47" i="179"/>
  <c r="K45" i="179"/>
  <c r="K44" i="179"/>
  <c r="K43" i="179"/>
  <c r="K42" i="179"/>
  <c r="K46" i="179" s="1"/>
  <c r="K51" i="179" s="1"/>
  <c r="K41" i="179"/>
  <c r="A16" i="180"/>
  <c r="A15" i="178"/>
  <c r="A15" i="177"/>
  <c r="K47" i="178"/>
  <c r="K45" i="178"/>
  <c r="K43" i="178"/>
  <c r="K42" i="178"/>
  <c r="K41" i="178"/>
  <c r="K40" i="178"/>
  <c r="K39" i="178"/>
  <c r="K47" i="177"/>
  <c r="K45" i="177"/>
  <c r="K43" i="177"/>
  <c r="K42" i="177"/>
  <c r="K41" i="177"/>
  <c r="K40" i="177"/>
  <c r="K39" i="177"/>
  <c r="K47" i="176"/>
  <c r="K45" i="176"/>
  <c r="K43" i="176"/>
  <c r="K42" i="176"/>
  <c r="K41" i="176"/>
  <c r="K40" i="176"/>
  <c r="K44" i="176" s="1"/>
  <c r="K49" i="176" s="1"/>
  <c r="K39" i="176"/>
  <c r="A15" i="176"/>
  <c r="K44" i="175"/>
  <c r="K42" i="175"/>
  <c r="K40" i="175"/>
  <c r="K39" i="175"/>
  <c r="K38" i="175"/>
  <c r="K37" i="175"/>
  <c r="K36" i="175"/>
  <c r="K44" i="174"/>
  <c r="K42" i="174"/>
  <c r="K40" i="174"/>
  <c r="K39" i="174"/>
  <c r="K38" i="174"/>
  <c r="K37" i="174"/>
  <c r="K36" i="174"/>
  <c r="K44" i="173"/>
  <c r="K42" i="173"/>
  <c r="K40" i="173"/>
  <c r="K39" i="173"/>
  <c r="K38" i="173"/>
  <c r="K37" i="173"/>
  <c r="K36" i="173"/>
  <c r="K45" i="172"/>
  <c r="K43" i="172"/>
  <c r="K41" i="172"/>
  <c r="K40" i="172"/>
  <c r="K39" i="172"/>
  <c r="K38" i="172"/>
  <c r="K37" i="172"/>
  <c r="K45" i="171"/>
  <c r="K43" i="171"/>
  <c r="K41" i="171"/>
  <c r="K40" i="171"/>
  <c r="K39" i="171"/>
  <c r="K38" i="171"/>
  <c r="K37" i="171"/>
  <c r="K45" i="170"/>
  <c r="K43" i="170"/>
  <c r="K41" i="170"/>
  <c r="K40" i="170"/>
  <c r="K39" i="170"/>
  <c r="K38" i="170"/>
  <c r="K37" i="170"/>
  <c r="K44" i="169"/>
  <c r="K42" i="169"/>
  <c r="K40" i="169"/>
  <c r="K39" i="169"/>
  <c r="K38" i="169"/>
  <c r="K37" i="169"/>
  <c r="K36" i="169"/>
  <c r="K44" i="168"/>
  <c r="K42" i="168"/>
  <c r="K40" i="168"/>
  <c r="K39" i="168"/>
  <c r="K38" i="168"/>
  <c r="K37" i="168"/>
  <c r="K41" i="168" s="1"/>
  <c r="K46" i="168" s="1"/>
  <c r="K36" i="168"/>
  <c r="K44" i="167"/>
  <c r="K42" i="167"/>
  <c r="K40" i="167"/>
  <c r="K39" i="167"/>
  <c r="K38" i="167"/>
  <c r="K37" i="167"/>
  <c r="K36" i="167"/>
  <c r="H51" i="166"/>
  <c r="H50" i="166"/>
  <c r="H49" i="166"/>
  <c r="H52" i="166"/>
  <c r="H48" i="166"/>
  <c r="H47" i="166"/>
  <c r="H45" i="166"/>
  <c r="H44" i="166"/>
  <c r="H42" i="166"/>
  <c r="H41" i="166"/>
  <c r="H47" i="165"/>
  <c r="H53" i="165"/>
  <c r="H52" i="165"/>
  <c r="H51" i="165"/>
  <c r="H50" i="165"/>
  <c r="H49" i="165"/>
  <c r="H48" i="165"/>
  <c r="H45" i="165"/>
  <c r="H44" i="165"/>
  <c r="H42" i="165"/>
  <c r="H41" i="165"/>
  <c r="H53" i="164"/>
  <c r="H49" i="164"/>
  <c r="H48" i="164"/>
  <c r="H47" i="164"/>
  <c r="H45" i="164"/>
  <c r="H52" i="164"/>
  <c r="H51" i="164"/>
  <c r="H50" i="164"/>
  <c r="H44" i="164"/>
  <c r="H42" i="164"/>
  <c r="H41" i="164"/>
  <c r="H53" i="163"/>
  <c r="H52" i="163"/>
  <c r="H51" i="163"/>
  <c r="H50" i="163"/>
  <c r="H49" i="163"/>
  <c r="H48" i="163"/>
  <c r="H47" i="163"/>
  <c r="H45" i="163"/>
  <c r="H44" i="163"/>
  <c r="H42" i="163"/>
  <c r="H41" i="163"/>
  <c r="J45" i="161"/>
  <c r="J44" i="161"/>
  <c r="J43" i="161"/>
  <c r="J42" i="161"/>
  <c r="J48" i="161"/>
  <c r="J44" i="155"/>
  <c r="J49" i="160"/>
  <c r="J48" i="160"/>
  <c r="J47" i="160"/>
  <c r="J46" i="160"/>
  <c r="J45" i="160"/>
  <c r="J44" i="160"/>
  <c r="J43" i="160"/>
  <c r="J42" i="160"/>
  <c r="J53" i="159"/>
  <c r="J49" i="159"/>
  <c r="J47" i="159"/>
  <c r="J52" i="159"/>
  <c r="J51" i="159"/>
  <c r="J50" i="159"/>
  <c r="J44" i="159"/>
  <c r="J42" i="159"/>
  <c r="J41" i="159"/>
  <c r="J51" i="158"/>
  <c r="J47" i="158"/>
  <c r="J45" i="158"/>
  <c r="J50" i="158"/>
  <c r="J49" i="158"/>
  <c r="J48" i="158"/>
  <c r="J44" i="158"/>
  <c r="J42" i="158"/>
  <c r="J41" i="158"/>
  <c r="E46" i="119" l="1"/>
  <c r="K42" i="188"/>
  <c r="K47" i="188" s="1"/>
  <c r="K42" i="187"/>
  <c r="K47" i="187" s="1"/>
  <c r="K42" i="186"/>
  <c r="K47" i="186" s="1"/>
  <c r="K46" i="185"/>
  <c r="K51" i="185" s="1"/>
  <c r="K41" i="175"/>
  <c r="K46" i="175" s="1"/>
  <c r="K41" i="174"/>
  <c r="K46" i="174" s="1"/>
  <c r="K41" i="173"/>
  <c r="K46" i="173" s="1"/>
  <c r="K42" i="172"/>
  <c r="K47" i="172" s="1"/>
  <c r="K42" i="171"/>
  <c r="K47" i="171" s="1"/>
  <c r="D37" i="207"/>
  <c r="J36" i="196"/>
  <c r="E36" i="196"/>
  <c r="K44" i="178"/>
  <c r="K49" i="178" s="1"/>
  <c r="K44" i="177"/>
  <c r="K49" i="177" s="1"/>
  <c r="K42" i="170"/>
  <c r="K47" i="170" s="1"/>
  <c r="K41" i="169"/>
  <c r="K46" i="169" s="1"/>
  <c r="H54" i="165"/>
  <c r="J50" i="160"/>
  <c r="J55" i="157"/>
  <c r="J54" i="157"/>
  <c r="J51" i="157"/>
  <c r="J53" i="157"/>
  <c r="J52" i="157"/>
  <c r="J46" i="157"/>
  <c r="J54" i="156"/>
  <c r="J48" i="156"/>
  <c r="J49" i="157"/>
  <c r="J43" i="157"/>
  <c r="J42" i="157"/>
  <c r="J50" i="156"/>
  <c r="J49" i="156"/>
  <c r="J53" i="156"/>
  <c r="J52" i="156"/>
  <c r="J51" i="156"/>
  <c r="J47" i="156"/>
  <c r="J45" i="156"/>
  <c r="J43" i="156"/>
  <c r="J42" i="156"/>
  <c r="J51" i="155"/>
  <c r="J50" i="155"/>
  <c r="J49" i="155"/>
  <c r="J43" i="155"/>
  <c r="J42" i="155"/>
  <c r="J50" i="153"/>
  <c r="J49" i="153"/>
  <c r="J48" i="153"/>
  <c r="J47" i="153"/>
  <c r="J45" i="153"/>
  <c r="J44" i="153"/>
  <c r="J42" i="153"/>
  <c r="J41" i="153"/>
  <c r="J50" i="152"/>
  <c r="J49" i="152"/>
  <c r="J48" i="152"/>
  <c r="J47" i="152"/>
  <c r="J45" i="152"/>
  <c r="J44" i="152"/>
  <c r="J42" i="152"/>
  <c r="J41" i="152"/>
  <c r="J49" i="151"/>
  <c r="J48" i="151"/>
  <c r="J47" i="151"/>
  <c r="J44" i="151"/>
  <c r="J42" i="151"/>
  <c r="J41" i="151"/>
  <c r="J51" i="150"/>
  <c r="J50" i="150"/>
  <c r="J49" i="150"/>
  <c r="J48" i="150"/>
  <c r="J47" i="150"/>
  <c r="J45" i="150"/>
  <c r="J44" i="150"/>
  <c r="J42" i="150"/>
  <c r="J41" i="150"/>
  <c r="J51" i="149"/>
  <c r="J50" i="149"/>
  <c r="J49" i="149"/>
  <c r="J48" i="149"/>
  <c r="J47" i="149"/>
  <c r="J45" i="149"/>
  <c r="J44" i="149"/>
  <c r="J42" i="149"/>
  <c r="J41" i="149"/>
  <c r="J50" i="148"/>
  <c r="J49" i="148"/>
  <c r="J48" i="148"/>
  <c r="J44" i="148"/>
  <c r="J42" i="148"/>
  <c r="J41" i="148"/>
  <c r="J51" i="147"/>
  <c r="J50" i="147"/>
  <c r="J49" i="147"/>
  <c r="J48" i="147"/>
  <c r="J47" i="147"/>
  <c r="J45" i="147"/>
  <c r="J44" i="147"/>
  <c r="J43" i="147"/>
  <c r="J41" i="147"/>
  <c r="J40" i="147"/>
  <c r="J51" i="146"/>
  <c r="J50" i="146"/>
  <c r="J49" i="146"/>
  <c r="J48" i="146"/>
  <c r="J47" i="146"/>
  <c r="J45" i="146"/>
  <c r="J44" i="146"/>
  <c r="J43" i="146"/>
  <c r="J41" i="146"/>
  <c r="J40" i="146"/>
  <c r="J51" i="145"/>
  <c r="J49" i="145"/>
  <c r="J44" i="145"/>
  <c r="J43" i="145"/>
  <c r="J41" i="145"/>
  <c r="J40" i="145"/>
  <c r="J51" i="153" l="1"/>
  <c r="J51" i="152"/>
  <c r="J52" i="149"/>
  <c r="J52" i="147"/>
  <c r="J52" i="146"/>
  <c r="J52" i="150"/>
  <c r="J53" i="144"/>
  <c r="J52" i="144"/>
  <c r="J51" i="144"/>
  <c r="J50" i="144"/>
  <c r="J49" i="144"/>
  <c r="J48" i="144"/>
  <c r="J47" i="144"/>
  <c r="J46" i="144"/>
  <c r="J44" i="144"/>
  <c r="J43" i="144"/>
  <c r="J41" i="144"/>
  <c r="J40" i="144"/>
  <c r="J53" i="143"/>
  <c r="J52" i="143"/>
  <c r="J51" i="143"/>
  <c r="J50" i="143"/>
  <c r="J49" i="143"/>
  <c r="J48" i="143"/>
  <c r="J47" i="143"/>
  <c r="J46" i="143"/>
  <c r="J44" i="143"/>
  <c r="J43" i="143"/>
  <c r="J41" i="143"/>
  <c r="J40" i="143"/>
  <c r="J52" i="142"/>
  <c r="J51" i="142"/>
  <c r="J50" i="142"/>
  <c r="J43" i="142"/>
  <c r="J41" i="142"/>
  <c r="J40" i="142"/>
  <c r="J52" i="141"/>
  <c r="J41" i="141"/>
  <c r="J51" i="141"/>
  <c r="J50" i="141"/>
  <c r="J40" i="141"/>
  <c r="J56" i="155"/>
  <c r="J55" i="155"/>
  <c r="J54" i="155"/>
  <c r="J53" i="155"/>
  <c r="J52" i="155"/>
  <c r="J48" i="155"/>
  <c r="J47" i="155"/>
  <c r="J46" i="155"/>
  <c r="J49" i="154"/>
  <c r="J48" i="154"/>
  <c r="J47" i="154"/>
  <c r="J46" i="154"/>
  <c r="J45" i="154"/>
  <c r="J44" i="154"/>
  <c r="J43" i="154"/>
  <c r="J42" i="154"/>
  <c r="J50" i="151"/>
  <c r="J45" i="151"/>
  <c r="J51" i="148"/>
  <c r="J47" i="148"/>
  <c r="J45" i="148"/>
  <c r="J50" i="145"/>
  <c r="J48" i="145"/>
  <c r="J47" i="145"/>
  <c r="J45" i="145"/>
  <c r="J49" i="142"/>
  <c r="J48" i="142"/>
  <c r="J47" i="142"/>
  <c r="J46" i="142"/>
  <c r="J44" i="142"/>
  <c r="J40" i="140"/>
  <c r="J42" i="238"/>
  <c r="J43" i="141"/>
  <c r="J55" i="182"/>
  <c r="J52" i="182"/>
  <c r="J51" i="182"/>
  <c r="J45" i="182"/>
  <c r="J43" i="182"/>
  <c r="J42" i="182"/>
  <c r="J55" i="197"/>
  <c r="J52" i="197"/>
  <c r="J51" i="197"/>
  <c r="J45" i="197"/>
  <c r="J43" i="197"/>
  <c r="J42" i="197"/>
  <c r="J55" i="198"/>
  <c r="J52" i="198"/>
  <c r="J51" i="198"/>
  <c r="J45" i="198"/>
  <c r="J43" i="198"/>
  <c r="J42" i="198"/>
  <c r="J39" i="137"/>
  <c r="J37" i="136"/>
  <c r="J43" i="139"/>
  <c r="J40" i="139"/>
  <c r="J53" i="141"/>
  <c r="J49" i="141"/>
  <c r="J48" i="141"/>
  <c r="J47" i="141"/>
  <c r="J46" i="141"/>
  <c r="J44" i="141"/>
  <c r="J53" i="140"/>
  <c r="J49" i="140"/>
  <c r="J48" i="140"/>
  <c r="J47" i="140"/>
  <c r="J46" i="140"/>
  <c r="J44" i="140"/>
  <c r="J44" i="139"/>
  <c r="J49" i="139"/>
  <c r="J48" i="139"/>
  <c r="J47" i="139"/>
  <c r="J46" i="139"/>
  <c r="J43" i="238"/>
  <c r="J41" i="238"/>
  <c r="J39" i="238"/>
  <c r="J42" i="138"/>
  <c r="J43" i="138"/>
  <c r="J41" i="138"/>
  <c r="J39" i="138"/>
  <c r="J33" i="1"/>
  <c r="J54" i="143" l="1"/>
  <c r="J54" i="144"/>
  <c r="J43" i="136"/>
  <c r="J44" i="136"/>
  <c r="J42" i="136"/>
  <c r="J41" i="136"/>
  <c r="J39" i="136"/>
  <c r="J51" i="137"/>
  <c r="J50" i="137"/>
  <c r="J49" i="137"/>
  <c r="J48" i="137"/>
  <c r="J47" i="137"/>
  <c r="J46" i="137"/>
  <c r="J45" i="137"/>
  <c r="J44" i="137"/>
  <c r="J43" i="137"/>
  <c r="J41" i="137"/>
  <c r="J41" i="131"/>
  <c r="J40" i="131"/>
  <c r="J39" i="131"/>
  <c r="J38" i="131"/>
  <c r="J37" i="131"/>
  <c r="J36" i="131"/>
  <c r="J53" i="198"/>
  <c r="J53" i="197"/>
  <c r="J53" i="182"/>
  <c r="J35" i="131"/>
  <c r="J34" i="131"/>
  <c r="J33" i="131"/>
  <c r="J56" i="198"/>
  <c r="J54" i="198"/>
  <c r="J50" i="198"/>
  <c r="J49" i="198"/>
  <c r="J48" i="198"/>
  <c r="J46" i="198"/>
  <c r="J56" i="197"/>
  <c r="J54" i="197"/>
  <c r="J50" i="197"/>
  <c r="J49" i="197"/>
  <c r="J48" i="197"/>
  <c r="J46" i="197"/>
  <c r="J54" i="182"/>
  <c r="J50" i="182"/>
  <c r="J49" i="182"/>
  <c r="J48" i="182"/>
  <c r="J46" i="182"/>
  <c r="J33" i="98"/>
  <c r="A51" i="137"/>
  <c r="A50" i="137"/>
  <c r="A49" i="137"/>
  <c r="A39" i="131"/>
  <c r="A40" i="131"/>
  <c r="A41" i="131"/>
  <c r="H64" i="198"/>
  <c r="H62" i="198"/>
  <c r="H60" i="198"/>
  <c r="D56" i="198"/>
  <c r="B56" i="198"/>
  <c r="A56" i="198"/>
  <c r="A55" i="198"/>
  <c r="A54" i="198"/>
  <c r="A52" i="198"/>
  <c r="A51" i="198"/>
  <c r="A50" i="198"/>
  <c r="A49" i="198"/>
  <c r="A48" i="198"/>
  <c r="A47" i="198"/>
  <c r="A46" i="198"/>
  <c r="A45" i="198"/>
  <c r="A44" i="198"/>
  <c r="A43" i="198"/>
  <c r="A42" i="198"/>
  <c r="H64" i="197"/>
  <c r="H62" i="197"/>
  <c r="H60" i="197"/>
  <c r="D56" i="197"/>
  <c r="B56" i="197"/>
  <c r="A56" i="197"/>
  <c r="A55" i="197"/>
  <c r="A54" i="197"/>
  <c r="A52" i="197"/>
  <c r="A51" i="197"/>
  <c r="A50" i="197"/>
  <c r="A49" i="197"/>
  <c r="A48" i="197"/>
  <c r="A47" i="197"/>
  <c r="A46" i="197"/>
  <c r="A45" i="197"/>
  <c r="A44" i="197"/>
  <c r="A43" i="197"/>
  <c r="A42" i="197"/>
  <c r="J38" i="98"/>
  <c r="A42" i="97"/>
  <c r="A43" i="97"/>
  <c r="A44" i="97"/>
  <c r="J40" i="97"/>
  <c r="A42" i="2"/>
  <c r="A43" i="2"/>
  <c r="A44" i="2"/>
  <c r="J40" i="2"/>
  <c r="J40" i="96"/>
  <c r="J40" i="1"/>
  <c r="A29" i="161"/>
  <c r="A29" i="160"/>
  <c r="A29" i="154"/>
  <c r="A27" i="153"/>
  <c r="A27" i="152"/>
  <c r="A27" i="151"/>
  <c r="A27" i="150"/>
  <c r="A27" i="149"/>
  <c r="A27" i="148"/>
  <c r="A26" i="147"/>
  <c r="A26" i="146"/>
  <c r="A26" i="145"/>
  <c r="A26" i="144"/>
  <c r="A26" i="143"/>
  <c r="A26" i="142"/>
  <c r="A26" i="141"/>
  <c r="A26" i="140"/>
  <c r="A26" i="139"/>
  <c r="A25" i="238"/>
  <c r="A25" i="138"/>
  <c r="A25" i="136"/>
  <c r="A25" i="137"/>
  <c r="A27" i="198"/>
  <c r="A27" i="197"/>
  <c r="A27" i="182"/>
  <c r="A21" i="98"/>
  <c r="A21" i="97"/>
  <c r="A21" i="2"/>
  <c r="A21" i="96"/>
  <c r="A21" i="1"/>
  <c r="A21" i="131"/>
  <c r="A51" i="166"/>
  <c r="A52" i="165"/>
  <c r="A52" i="164"/>
  <c r="A52" i="163"/>
  <c r="A52" i="159"/>
  <c r="A50" i="158"/>
  <c r="A54" i="157"/>
  <c r="A53" i="156"/>
  <c r="A51" i="155"/>
  <c r="A50" i="153"/>
  <c r="A49" i="153"/>
  <c r="A48" i="153"/>
  <c r="A47" i="153"/>
  <c r="A46" i="153"/>
  <c r="A45" i="153"/>
  <c r="A44" i="153"/>
  <c r="A43" i="153"/>
  <c r="A42" i="153"/>
  <c r="A41" i="153"/>
  <c r="A50" i="152"/>
  <c r="A49" i="152"/>
  <c r="A48" i="152"/>
  <c r="A47" i="152"/>
  <c r="A46" i="152"/>
  <c r="A45" i="152"/>
  <c r="A44" i="152"/>
  <c r="A43" i="152"/>
  <c r="A42" i="152"/>
  <c r="A41" i="152"/>
  <c r="A49" i="151"/>
  <c r="D53" i="144"/>
  <c r="B53" i="144"/>
  <c r="A53" i="144"/>
  <c r="A52" i="144"/>
  <c r="A51" i="144"/>
  <c r="A50" i="144"/>
  <c r="A49" i="144"/>
  <c r="A48" i="144"/>
  <c r="A47" i="144"/>
  <c r="A46" i="144"/>
  <c r="A45" i="144"/>
  <c r="A44" i="144"/>
  <c r="A43" i="144"/>
  <c r="A42" i="144"/>
  <c r="A41" i="144"/>
  <c r="A40" i="144"/>
  <c r="D53" i="143"/>
  <c r="B53" i="143"/>
  <c r="A53" i="143"/>
  <c r="A52" i="143"/>
  <c r="A51" i="143"/>
  <c r="A50" i="143"/>
  <c r="A49" i="143"/>
  <c r="A48" i="143"/>
  <c r="A47" i="143"/>
  <c r="A46" i="143"/>
  <c r="A45" i="143"/>
  <c r="A44" i="143"/>
  <c r="A43" i="143"/>
  <c r="A42" i="143"/>
  <c r="A41" i="143"/>
  <c r="A40" i="143"/>
  <c r="A52" i="141"/>
  <c r="A52" i="140"/>
  <c r="A52" i="139"/>
  <c r="A6" i="238"/>
  <c r="H48" i="238"/>
  <c r="A43" i="238"/>
  <c r="A41" i="238"/>
  <c r="A40" i="238"/>
  <c r="A39" i="238"/>
  <c r="A38" i="238"/>
  <c r="J44" i="238"/>
  <c r="A37" i="238"/>
  <c r="A34" i="238"/>
  <c r="L27" i="238"/>
  <c r="K27" i="238"/>
  <c r="J27" i="238"/>
  <c r="I27" i="238"/>
  <c r="H27" i="238"/>
  <c r="G27" i="238"/>
  <c r="F27" i="238"/>
  <c r="E27" i="238"/>
  <c r="D27" i="238"/>
  <c r="C27" i="238"/>
  <c r="B27" i="238"/>
  <c r="L26" i="238"/>
  <c r="K26" i="238"/>
  <c r="J26" i="238"/>
  <c r="I26" i="238"/>
  <c r="H26" i="238"/>
  <c r="G26" i="238"/>
  <c r="F26" i="238"/>
  <c r="E26" i="238"/>
  <c r="D26" i="238"/>
  <c r="C26" i="238"/>
  <c r="B26" i="238"/>
  <c r="A16" i="238"/>
  <c r="A15" i="238"/>
  <c r="K12" i="238"/>
  <c r="J12" i="238"/>
  <c r="B12" i="238"/>
  <c r="A4" i="238"/>
  <c r="A42" i="136"/>
  <c r="H62" i="182"/>
  <c r="J56" i="182"/>
  <c r="A55" i="182"/>
  <c r="D38" i="209"/>
  <c r="A56" i="206"/>
  <c r="D52" i="206"/>
  <c r="D51" i="206"/>
  <c r="D50" i="206"/>
  <c r="G51" i="206"/>
  <c r="G50" i="206"/>
  <c r="G53" i="206" s="1"/>
  <c r="A56" i="205"/>
  <c r="D52" i="205"/>
  <c r="D51" i="205"/>
  <c r="D50" i="205"/>
  <c r="G51" i="205"/>
  <c r="G50" i="205"/>
  <c r="G53" i="205" s="1"/>
  <c r="A56" i="204"/>
  <c r="D52" i="204"/>
  <c r="D51" i="204"/>
  <c r="D50" i="204"/>
  <c r="G51" i="204"/>
  <c r="G50" i="204"/>
  <c r="G53" i="204" s="1"/>
  <c r="A56" i="203"/>
  <c r="D52" i="203"/>
  <c r="D51" i="203"/>
  <c r="D50" i="203"/>
  <c r="G51" i="203"/>
  <c r="G50" i="203"/>
  <c r="G53" i="203" s="1"/>
  <c r="A56" i="202"/>
  <c r="D52" i="202"/>
  <c r="D51" i="202"/>
  <c r="D50" i="202"/>
  <c r="G51" i="202"/>
  <c r="G50" i="202"/>
  <c r="G53" i="202" s="1"/>
  <c r="A56" i="201"/>
  <c r="D52" i="201"/>
  <c r="D51" i="201"/>
  <c r="D50" i="201"/>
  <c r="G51" i="201"/>
  <c r="G50" i="201"/>
  <c r="A56" i="200"/>
  <c r="D52" i="200"/>
  <c r="D51" i="200"/>
  <c r="D50" i="200"/>
  <c r="G51" i="200"/>
  <c r="G50" i="200"/>
  <c r="G53" i="200" s="1"/>
  <c r="A56" i="199"/>
  <c r="D52" i="199"/>
  <c r="D51" i="199"/>
  <c r="D50" i="199"/>
  <c r="G45" i="199"/>
  <c r="A45" i="199"/>
  <c r="G44" i="199"/>
  <c r="A44" i="199"/>
  <c r="G43" i="199"/>
  <c r="A43" i="199"/>
  <c r="J46" i="199"/>
  <c r="G42" i="199"/>
  <c r="E46" i="199"/>
  <c r="A42" i="199"/>
  <c r="J40" i="199"/>
  <c r="G40" i="199"/>
  <c r="E40" i="199"/>
  <c r="A40" i="199"/>
  <c r="E36" i="199"/>
  <c r="G50" i="199"/>
  <c r="G35" i="199"/>
  <c r="A35" i="199"/>
  <c r="G34" i="199"/>
  <c r="A34" i="199"/>
  <c r="G33" i="199"/>
  <c r="A33" i="199"/>
  <c r="G32" i="199"/>
  <c r="A32" i="199"/>
  <c r="G31" i="199"/>
  <c r="A31" i="199"/>
  <c r="G30" i="199"/>
  <c r="A30" i="199"/>
  <c r="G29" i="199"/>
  <c r="A29" i="199"/>
  <c r="G28" i="199"/>
  <c r="A28" i="199"/>
  <c r="G27" i="199"/>
  <c r="A27" i="199"/>
  <c r="G26" i="199"/>
  <c r="A26" i="199"/>
  <c r="G25" i="199"/>
  <c r="A25" i="199"/>
  <c r="G24" i="199"/>
  <c r="A24" i="199"/>
  <c r="G23" i="199"/>
  <c r="A23" i="199"/>
  <c r="J36" i="199"/>
  <c r="G51" i="199" s="1"/>
  <c r="G22" i="199"/>
  <c r="A22" i="199"/>
  <c r="G19" i="199"/>
  <c r="A19" i="199"/>
  <c r="A56" i="119"/>
  <c r="D52" i="119"/>
  <c r="D51" i="119"/>
  <c r="D50" i="119"/>
  <c r="G50" i="196"/>
  <c r="G35" i="196"/>
  <c r="G34" i="196"/>
  <c r="G33" i="196"/>
  <c r="G32" i="196"/>
  <c r="G31" i="196"/>
  <c r="G30" i="196"/>
  <c r="G29" i="196"/>
  <c r="G28" i="196"/>
  <c r="G27" i="196"/>
  <c r="G26" i="196"/>
  <c r="G25" i="196"/>
  <c r="G24" i="196"/>
  <c r="G23" i="196"/>
  <c r="G22" i="196"/>
  <c r="A35" i="196"/>
  <c r="A34" i="196"/>
  <c r="A33" i="196"/>
  <c r="A32" i="196"/>
  <c r="A31" i="196"/>
  <c r="A30" i="196"/>
  <c r="A29" i="196"/>
  <c r="A28" i="196"/>
  <c r="A27" i="196"/>
  <c r="A26" i="196"/>
  <c r="A25" i="196"/>
  <c r="A24" i="196"/>
  <c r="A23" i="196"/>
  <c r="A22" i="196"/>
  <c r="G14" i="232"/>
  <c r="C14" i="232"/>
  <c r="G14" i="218"/>
  <c r="C14" i="218"/>
  <c r="G14" i="231"/>
  <c r="C14" i="231"/>
  <c r="G14" i="217"/>
  <c r="C14" i="217"/>
  <c r="G14" i="230"/>
  <c r="C14" i="230"/>
  <c r="G14" i="216"/>
  <c r="C14" i="216"/>
  <c r="G14" i="228"/>
  <c r="C14" i="228"/>
  <c r="G14" i="214"/>
  <c r="C14" i="214"/>
  <c r="G14" i="229"/>
  <c r="C14" i="229"/>
  <c r="G14" i="213"/>
  <c r="C14" i="213"/>
  <c r="G14" i="215"/>
  <c r="C14" i="215"/>
  <c r="G14" i="212"/>
  <c r="C14" i="212"/>
  <c r="G14" i="226"/>
  <c r="C14" i="226"/>
  <c r="G14" i="210"/>
  <c r="C14" i="210"/>
  <c r="G14" i="227"/>
  <c r="C14" i="227"/>
  <c r="G14" i="211"/>
  <c r="C14" i="211"/>
  <c r="G14" i="208"/>
  <c r="C14" i="208"/>
  <c r="G14" i="209"/>
  <c r="C14" i="209"/>
  <c r="K12" i="154"/>
  <c r="K12" i="155"/>
  <c r="K12" i="157"/>
  <c r="B12" i="157"/>
  <c r="K12" i="158"/>
  <c r="B12" i="158"/>
  <c r="K12" i="159"/>
  <c r="B12" i="159"/>
  <c r="K12" i="160"/>
  <c r="B12" i="160"/>
  <c r="K12" i="161"/>
  <c r="B12" i="161"/>
  <c r="K12" i="163"/>
  <c r="B12" i="163"/>
  <c r="K12" i="164"/>
  <c r="B12" i="164"/>
  <c r="K12" i="165"/>
  <c r="B12" i="165"/>
  <c r="K12" i="166"/>
  <c r="B12" i="166"/>
  <c r="K12" i="156"/>
  <c r="A45" i="167"/>
  <c r="A44" i="167"/>
  <c r="A43" i="167"/>
  <c r="A42" i="167"/>
  <c r="A40" i="167"/>
  <c r="A39" i="167"/>
  <c r="A38" i="167"/>
  <c r="A37" i="167"/>
  <c r="A36" i="167"/>
  <c r="A45" i="168"/>
  <c r="A44" i="168"/>
  <c r="A43" i="168"/>
  <c r="A42" i="168"/>
  <c r="A40" i="168"/>
  <c r="A39" i="168"/>
  <c r="A38" i="168"/>
  <c r="A37" i="168"/>
  <c r="A36" i="168"/>
  <c r="A45" i="169"/>
  <c r="A44" i="169"/>
  <c r="A43" i="169"/>
  <c r="A42" i="169"/>
  <c r="A40" i="169"/>
  <c r="A39" i="169"/>
  <c r="A38" i="169"/>
  <c r="A37" i="169"/>
  <c r="A36" i="169"/>
  <c r="A46" i="170"/>
  <c r="A45" i="170"/>
  <c r="A44" i="170"/>
  <c r="A43" i="170"/>
  <c r="A41" i="170"/>
  <c r="A40" i="170"/>
  <c r="A39" i="170"/>
  <c r="A38" i="170"/>
  <c r="A37" i="170"/>
  <c r="A46" i="171"/>
  <c r="A45" i="171"/>
  <c r="A44" i="171"/>
  <c r="A43" i="171"/>
  <c r="A41" i="171"/>
  <c r="A40" i="171"/>
  <c r="A39" i="171"/>
  <c r="A38" i="171"/>
  <c r="A37" i="171"/>
  <c r="A46" i="172"/>
  <c r="A45" i="172"/>
  <c r="A44" i="172"/>
  <c r="A43" i="172"/>
  <c r="A41" i="172"/>
  <c r="A40" i="172"/>
  <c r="A39" i="172"/>
  <c r="A38" i="172"/>
  <c r="A37" i="172"/>
  <c r="A45" i="173"/>
  <c r="A44" i="173"/>
  <c r="A43" i="173"/>
  <c r="A42" i="173"/>
  <c r="A40" i="173"/>
  <c r="A39" i="173"/>
  <c r="A38" i="173"/>
  <c r="A37" i="173"/>
  <c r="A36" i="173"/>
  <c r="A45" i="174"/>
  <c r="A44" i="174"/>
  <c r="A43" i="174"/>
  <c r="A42" i="174"/>
  <c r="A40" i="174"/>
  <c r="A39" i="174"/>
  <c r="A38" i="174"/>
  <c r="A37" i="174"/>
  <c r="A36" i="174"/>
  <c r="A45" i="175"/>
  <c r="A44" i="175"/>
  <c r="A43" i="175"/>
  <c r="A42" i="175"/>
  <c r="A40" i="175"/>
  <c r="A39" i="175"/>
  <c r="A38" i="175"/>
  <c r="A37" i="175"/>
  <c r="A36" i="175"/>
  <c r="A48" i="176"/>
  <c r="A47" i="176"/>
  <c r="A46" i="176"/>
  <c r="A45" i="176"/>
  <c r="A43" i="176"/>
  <c r="A42" i="176"/>
  <c r="A41" i="176"/>
  <c r="A40" i="176"/>
  <c r="A39" i="176"/>
  <c r="A48" i="177"/>
  <c r="A47" i="177"/>
  <c r="A46" i="177"/>
  <c r="A45" i="177"/>
  <c r="A43" i="177"/>
  <c r="A42" i="177"/>
  <c r="A41" i="177"/>
  <c r="A40" i="177"/>
  <c r="A39" i="177"/>
  <c r="A48" i="178"/>
  <c r="A47" i="178"/>
  <c r="A46" i="178"/>
  <c r="A45" i="178"/>
  <c r="A43" i="178"/>
  <c r="A42" i="178"/>
  <c r="A41" i="178"/>
  <c r="A40" i="178"/>
  <c r="A39" i="178"/>
  <c r="A50" i="179"/>
  <c r="A49" i="179"/>
  <c r="A48" i="179"/>
  <c r="A47" i="179"/>
  <c r="A45" i="179"/>
  <c r="A44" i="179"/>
  <c r="A43" i="179"/>
  <c r="A42" i="179"/>
  <c r="A41" i="179"/>
  <c r="A50" i="180"/>
  <c r="A49" i="180"/>
  <c r="A48" i="180"/>
  <c r="A47" i="180"/>
  <c r="A45" i="180"/>
  <c r="A44" i="180"/>
  <c r="A43" i="180"/>
  <c r="A42" i="180"/>
  <c r="A41" i="180"/>
  <c r="A50" i="181"/>
  <c r="A49" i="181"/>
  <c r="A48" i="181"/>
  <c r="A47" i="181"/>
  <c r="A45" i="181"/>
  <c r="A44" i="181"/>
  <c r="A43" i="181"/>
  <c r="A42" i="181"/>
  <c r="A41" i="181"/>
  <c r="A50" i="233"/>
  <c r="A49" i="233"/>
  <c r="A48" i="233"/>
  <c r="A47" i="233"/>
  <c r="A45" i="233"/>
  <c r="A44" i="233"/>
  <c r="A43" i="233"/>
  <c r="A42" i="233"/>
  <c r="A41" i="233"/>
  <c r="A50" i="234"/>
  <c r="A49" i="234"/>
  <c r="A48" i="234"/>
  <c r="A47" i="234"/>
  <c r="A45" i="234"/>
  <c r="A44" i="234"/>
  <c r="A43" i="234"/>
  <c r="A42" i="234"/>
  <c r="A41" i="234"/>
  <c r="A50" i="185"/>
  <c r="A49" i="185"/>
  <c r="A48" i="185"/>
  <c r="A47" i="185"/>
  <c r="A45" i="185"/>
  <c r="A44" i="185"/>
  <c r="A43" i="185"/>
  <c r="A42" i="185"/>
  <c r="A41" i="185"/>
  <c r="A46" i="186"/>
  <c r="A45" i="186"/>
  <c r="A44" i="186"/>
  <c r="A43" i="186"/>
  <c r="A41" i="186"/>
  <c r="A40" i="186"/>
  <c r="A39" i="186"/>
  <c r="A38" i="186"/>
  <c r="A37" i="186"/>
  <c r="A46" i="187"/>
  <c r="A45" i="187"/>
  <c r="A44" i="187"/>
  <c r="A43" i="187"/>
  <c r="A41" i="187"/>
  <c r="A40" i="187"/>
  <c r="A39" i="187"/>
  <c r="A38" i="187"/>
  <c r="A37" i="187"/>
  <c r="A6" i="236"/>
  <c r="A6" i="190"/>
  <c r="H38" i="232"/>
  <c r="F38" i="232"/>
  <c r="H37" i="232"/>
  <c r="F37" i="232"/>
  <c r="H36" i="232"/>
  <c r="F36" i="232"/>
  <c r="H35" i="232"/>
  <c r="F35" i="232"/>
  <c r="D35" i="232"/>
  <c r="B35" i="232"/>
  <c r="H34" i="232"/>
  <c r="F34" i="232"/>
  <c r="D34" i="232"/>
  <c r="B34" i="232"/>
  <c r="H33" i="232"/>
  <c r="F33" i="232"/>
  <c r="D33" i="232"/>
  <c r="B33" i="232"/>
  <c r="H32" i="232"/>
  <c r="F32" i="232"/>
  <c r="D32" i="232"/>
  <c r="B32" i="232"/>
  <c r="H31" i="232"/>
  <c r="F31" i="232"/>
  <c r="D31" i="232"/>
  <c r="B31" i="232"/>
  <c r="H30" i="232"/>
  <c r="F30" i="232"/>
  <c r="D30" i="232"/>
  <c r="B30" i="232"/>
  <c r="H29" i="232"/>
  <c r="F29" i="232"/>
  <c r="D29" i="232"/>
  <c r="B29" i="232"/>
  <c r="H28" i="232"/>
  <c r="F28" i="232"/>
  <c r="D28" i="232"/>
  <c r="B28" i="232"/>
  <c r="H27" i="232"/>
  <c r="F27" i="232"/>
  <c r="D27" i="232"/>
  <c r="B27" i="232"/>
  <c r="H26" i="232"/>
  <c r="F26" i="232"/>
  <c r="D26" i="232"/>
  <c r="B26" i="232"/>
  <c r="H25" i="232"/>
  <c r="F25" i="232"/>
  <c r="D25" i="232"/>
  <c r="B25" i="232"/>
  <c r="H24" i="232"/>
  <c r="F24" i="232"/>
  <c r="D24" i="232"/>
  <c r="B24" i="232"/>
  <c r="H23" i="232"/>
  <c r="F23" i="232"/>
  <c r="D23" i="232"/>
  <c r="B23" i="232"/>
  <c r="H22" i="232"/>
  <c r="F22" i="232"/>
  <c r="D22" i="232"/>
  <c r="B22" i="232"/>
  <c r="H21" i="232"/>
  <c r="F21" i="232"/>
  <c r="D21" i="232"/>
  <c r="D36" i="232"/>
  <c r="B21" i="232"/>
  <c r="H38" i="231"/>
  <c r="F38" i="231"/>
  <c r="H37" i="231"/>
  <c r="F37" i="231"/>
  <c r="H36" i="231"/>
  <c r="F36" i="231"/>
  <c r="H35" i="231"/>
  <c r="F35" i="231"/>
  <c r="D35" i="231"/>
  <c r="B35" i="231"/>
  <c r="H34" i="231"/>
  <c r="F34" i="231"/>
  <c r="D34" i="231"/>
  <c r="B34" i="231"/>
  <c r="H33" i="231"/>
  <c r="F33" i="231"/>
  <c r="D33" i="231"/>
  <c r="B33" i="231"/>
  <c r="H32" i="231"/>
  <c r="F32" i="231"/>
  <c r="D32" i="231"/>
  <c r="B32" i="231"/>
  <c r="H31" i="231"/>
  <c r="F31" i="231"/>
  <c r="D31" i="231"/>
  <c r="B31" i="231"/>
  <c r="H30" i="231"/>
  <c r="F30" i="231"/>
  <c r="D30" i="231"/>
  <c r="B30" i="231"/>
  <c r="H29" i="231"/>
  <c r="F29" i="231"/>
  <c r="D29" i="231"/>
  <c r="B29" i="231"/>
  <c r="H28" i="231"/>
  <c r="F28" i="231"/>
  <c r="D28" i="231"/>
  <c r="B28" i="231"/>
  <c r="H27" i="231"/>
  <c r="F27" i="231"/>
  <c r="D27" i="231"/>
  <c r="B27" i="231"/>
  <c r="H26" i="231"/>
  <c r="F26" i="231"/>
  <c r="D26" i="231"/>
  <c r="B26" i="231"/>
  <c r="H25" i="231"/>
  <c r="F25" i="231"/>
  <c r="D25" i="231"/>
  <c r="B25" i="231"/>
  <c r="H24" i="231"/>
  <c r="F24" i="231"/>
  <c r="D24" i="231"/>
  <c r="B24" i="231"/>
  <c r="H23" i="231"/>
  <c r="F23" i="231"/>
  <c r="D23" i="231"/>
  <c r="B23" i="231"/>
  <c r="H22" i="231"/>
  <c r="F22" i="231"/>
  <c r="D22" i="231"/>
  <c r="B22" i="231"/>
  <c r="H21" i="231"/>
  <c r="F21" i="231"/>
  <c r="D21" i="231"/>
  <c r="B21" i="231"/>
  <c r="H38" i="230"/>
  <c r="F38" i="230"/>
  <c r="H37" i="230"/>
  <c r="F37" i="230"/>
  <c r="H36" i="230"/>
  <c r="H39" i="230" s="1"/>
  <c r="F36" i="230"/>
  <c r="H35" i="230"/>
  <c r="F35" i="230"/>
  <c r="D35" i="230"/>
  <c r="B35" i="230"/>
  <c r="H34" i="230"/>
  <c r="F34" i="230"/>
  <c r="D34" i="230"/>
  <c r="B34" i="230"/>
  <c r="H33" i="230"/>
  <c r="F33" i="230"/>
  <c r="D33" i="230"/>
  <c r="B33" i="230"/>
  <c r="H32" i="230"/>
  <c r="F32" i="230"/>
  <c r="D32" i="230"/>
  <c r="B32" i="230"/>
  <c r="H31" i="230"/>
  <c r="F31" i="230"/>
  <c r="D31" i="230"/>
  <c r="B31" i="230"/>
  <c r="H30" i="230"/>
  <c r="F30" i="230"/>
  <c r="D30" i="230"/>
  <c r="B30" i="230"/>
  <c r="H29" i="230"/>
  <c r="F29" i="230"/>
  <c r="D29" i="230"/>
  <c r="B29" i="230"/>
  <c r="H28" i="230"/>
  <c r="F28" i="230"/>
  <c r="D28" i="230"/>
  <c r="B28" i="230"/>
  <c r="H27" i="230"/>
  <c r="F27" i="230"/>
  <c r="D27" i="230"/>
  <c r="B27" i="230"/>
  <c r="H26" i="230"/>
  <c r="F26" i="230"/>
  <c r="D26" i="230"/>
  <c r="B26" i="230"/>
  <c r="H25" i="230"/>
  <c r="F25" i="230"/>
  <c r="D25" i="230"/>
  <c r="B25" i="230"/>
  <c r="H24" i="230"/>
  <c r="F24" i="230"/>
  <c r="D24" i="230"/>
  <c r="B24" i="230"/>
  <c r="H23" i="230"/>
  <c r="F23" i="230"/>
  <c r="D23" i="230"/>
  <c r="B23" i="230"/>
  <c r="H22" i="230"/>
  <c r="F22" i="230"/>
  <c r="D22" i="230"/>
  <c r="B22" i="230"/>
  <c r="H21" i="230"/>
  <c r="F21" i="230"/>
  <c r="D21" i="230"/>
  <c r="B21" i="230"/>
  <c r="H38" i="228"/>
  <c r="F38" i="228"/>
  <c r="H37" i="228"/>
  <c r="F37" i="228"/>
  <c r="H36" i="228"/>
  <c r="F36" i="228"/>
  <c r="H35" i="228"/>
  <c r="F35" i="228"/>
  <c r="D35" i="228"/>
  <c r="B35" i="228"/>
  <c r="H34" i="228"/>
  <c r="F34" i="228"/>
  <c r="D34" i="228"/>
  <c r="B34" i="228"/>
  <c r="H33" i="228"/>
  <c r="F33" i="228"/>
  <c r="D33" i="228"/>
  <c r="B33" i="228"/>
  <c r="H32" i="228"/>
  <c r="F32" i="228"/>
  <c r="D32" i="228"/>
  <c r="B32" i="228"/>
  <c r="H31" i="228"/>
  <c r="F31" i="228"/>
  <c r="D31" i="228"/>
  <c r="B31" i="228"/>
  <c r="H30" i="228"/>
  <c r="F30" i="228"/>
  <c r="D30" i="228"/>
  <c r="B30" i="228"/>
  <c r="H29" i="228"/>
  <c r="F29" i="228"/>
  <c r="D29" i="228"/>
  <c r="B29" i="228"/>
  <c r="H28" i="228"/>
  <c r="F28" i="228"/>
  <c r="D28" i="228"/>
  <c r="B28" i="228"/>
  <c r="H27" i="228"/>
  <c r="F27" i="228"/>
  <c r="D27" i="228"/>
  <c r="B27" i="228"/>
  <c r="H26" i="228"/>
  <c r="F26" i="228"/>
  <c r="D26" i="228"/>
  <c r="B26" i="228"/>
  <c r="H25" i="228"/>
  <c r="F25" i="228"/>
  <c r="D25" i="228"/>
  <c r="B25" i="228"/>
  <c r="H24" i="228"/>
  <c r="F24" i="228"/>
  <c r="D24" i="228"/>
  <c r="B24" i="228"/>
  <c r="H23" i="228"/>
  <c r="F23" i="228"/>
  <c r="D23" i="228"/>
  <c r="B23" i="228"/>
  <c r="H22" i="228"/>
  <c r="F22" i="228"/>
  <c r="D22" i="228"/>
  <c r="B22" i="228"/>
  <c r="H21" i="228"/>
  <c r="F21" i="228"/>
  <c r="D21" i="228"/>
  <c r="B21" i="228"/>
  <c r="H38" i="229"/>
  <c r="F38" i="229"/>
  <c r="H37" i="229"/>
  <c r="F37" i="229"/>
  <c r="H36" i="229"/>
  <c r="F36" i="229"/>
  <c r="H35" i="229"/>
  <c r="F35" i="229"/>
  <c r="D35" i="229"/>
  <c r="B35" i="229"/>
  <c r="H34" i="229"/>
  <c r="F34" i="229"/>
  <c r="D34" i="229"/>
  <c r="B34" i="229"/>
  <c r="H33" i="229"/>
  <c r="F33" i="229"/>
  <c r="D33" i="229"/>
  <c r="B33" i="229"/>
  <c r="H32" i="229"/>
  <c r="F32" i="229"/>
  <c r="D32" i="229"/>
  <c r="B32" i="229"/>
  <c r="H31" i="229"/>
  <c r="F31" i="229"/>
  <c r="D31" i="229"/>
  <c r="B31" i="229"/>
  <c r="H30" i="229"/>
  <c r="F30" i="229"/>
  <c r="D30" i="229"/>
  <c r="B30" i="229"/>
  <c r="H29" i="229"/>
  <c r="F29" i="229"/>
  <c r="D29" i="229"/>
  <c r="B29" i="229"/>
  <c r="H28" i="229"/>
  <c r="F28" i="229"/>
  <c r="D28" i="229"/>
  <c r="B28" i="229"/>
  <c r="H27" i="229"/>
  <c r="F27" i="229"/>
  <c r="D27" i="229"/>
  <c r="B27" i="229"/>
  <c r="H26" i="229"/>
  <c r="F26" i="229"/>
  <c r="D26" i="229"/>
  <c r="B26" i="229"/>
  <c r="H25" i="229"/>
  <c r="F25" i="229"/>
  <c r="D25" i="229"/>
  <c r="B25" i="229"/>
  <c r="H24" i="229"/>
  <c r="F24" i="229"/>
  <c r="D24" i="229"/>
  <c r="B24" i="229"/>
  <c r="H23" i="229"/>
  <c r="F23" i="229"/>
  <c r="D23" i="229"/>
  <c r="B23" i="229"/>
  <c r="H22" i="229"/>
  <c r="F22" i="229"/>
  <c r="D22" i="229"/>
  <c r="B22" i="229"/>
  <c r="H21" i="229"/>
  <c r="F21" i="229"/>
  <c r="D21" i="229"/>
  <c r="D36" i="229"/>
  <c r="B21" i="229"/>
  <c r="H38" i="215"/>
  <c r="F38" i="215"/>
  <c r="H37" i="215"/>
  <c r="F37" i="215"/>
  <c r="H36" i="215"/>
  <c r="H39" i="215" s="1"/>
  <c r="F36" i="215"/>
  <c r="H35" i="215"/>
  <c r="F35" i="215"/>
  <c r="D35" i="215"/>
  <c r="B35" i="215"/>
  <c r="H34" i="215"/>
  <c r="F34" i="215"/>
  <c r="D34" i="215"/>
  <c r="B34" i="215"/>
  <c r="H33" i="215"/>
  <c r="F33" i="215"/>
  <c r="D33" i="215"/>
  <c r="B33" i="215"/>
  <c r="H32" i="215"/>
  <c r="F32" i="215"/>
  <c r="D32" i="215"/>
  <c r="B32" i="215"/>
  <c r="H31" i="215"/>
  <c r="F31" i="215"/>
  <c r="D31" i="215"/>
  <c r="B31" i="215"/>
  <c r="H30" i="215"/>
  <c r="F30" i="215"/>
  <c r="D30" i="215"/>
  <c r="B30" i="215"/>
  <c r="H29" i="215"/>
  <c r="F29" i="215"/>
  <c r="D29" i="215"/>
  <c r="B29" i="215"/>
  <c r="H28" i="215"/>
  <c r="F28" i="215"/>
  <c r="D28" i="215"/>
  <c r="B28" i="215"/>
  <c r="H27" i="215"/>
  <c r="F27" i="215"/>
  <c r="D27" i="215"/>
  <c r="B27" i="215"/>
  <c r="H26" i="215"/>
  <c r="F26" i="215"/>
  <c r="D26" i="215"/>
  <c r="B26" i="215"/>
  <c r="H25" i="215"/>
  <c r="F25" i="215"/>
  <c r="D25" i="215"/>
  <c r="B25" i="215"/>
  <c r="H24" i="215"/>
  <c r="F24" i="215"/>
  <c r="D24" i="215"/>
  <c r="B24" i="215"/>
  <c r="H23" i="215"/>
  <c r="F23" i="215"/>
  <c r="D23" i="215"/>
  <c r="B23" i="215"/>
  <c r="H22" i="215"/>
  <c r="F22" i="215"/>
  <c r="D22" i="215"/>
  <c r="B22" i="215"/>
  <c r="H21" i="215"/>
  <c r="F21" i="215"/>
  <c r="D21" i="215"/>
  <c r="D36" i="215" s="1"/>
  <c r="B21" i="215"/>
  <c r="H38" i="226"/>
  <c r="F38" i="226"/>
  <c r="H37" i="226"/>
  <c r="F37" i="226"/>
  <c r="H36" i="226"/>
  <c r="F36" i="226"/>
  <c r="H35" i="226"/>
  <c r="F35" i="226"/>
  <c r="D35" i="226"/>
  <c r="B35" i="226"/>
  <c r="H34" i="226"/>
  <c r="F34" i="226"/>
  <c r="D34" i="226"/>
  <c r="B34" i="226"/>
  <c r="H33" i="226"/>
  <c r="F33" i="226"/>
  <c r="D33" i="226"/>
  <c r="B33" i="226"/>
  <c r="H32" i="226"/>
  <c r="F32" i="226"/>
  <c r="D32" i="226"/>
  <c r="B32" i="226"/>
  <c r="H31" i="226"/>
  <c r="F31" i="226"/>
  <c r="D31" i="226"/>
  <c r="B31" i="226"/>
  <c r="H30" i="226"/>
  <c r="F30" i="226"/>
  <c r="D30" i="226"/>
  <c r="B30" i="226"/>
  <c r="H29" i="226"/>
  <c r="F29" i="226"/>
  <c r="D29" i="226"/>
  <c r="B29" i="226"/>
  <c r="H28" i="226"/>
  <c r="F28" i="226"/>
  <c r="D28" i="226"/>
  <c r="B28" i="226"/>
  <c r="H27" i="226"/>
  <c r="F27" i="226"/>
  <c r="D27" i="226"/>
  <c r="B27" i="226"/>
  <c r="H26" i="226"/>
  <c r="F26" i="226"/>
  <c r="D26" i="226"/>
  <c r="B26" i="226"/>
  <c r="H25" i="226"/>
  <c r="F25" i="226"/>
  <c r="D25" i="226"/>
  <c r="B25" i="226"/>
  <c r="H24" i="226"/>
  <c r="F24" i="226"/>
  <c r="D24" i="226"/>
  <c r="B24" i="226"/>
  <c r="H23" i="226"/>
  <c r="F23" i="226"/>
  <c r="D23" i="226"/>
  <c r="B23" i="226"/>
  <c r="H22" i="226"/>
  <c r="F22" i="226"/>
  <c r="D22" i="226"/>
  <c r="B22" i="226"/>
  <c r="H21" i="226"/>
  <c r="F21" i="226"/>
  <c r="D21" i="226"/>
  <c r="B21" i="226"/>
  <c r="H38" i="227"/>
  <c r="F38" i="227"/>
  <c r="H37" i="227"/>
  <c r="F37" i="227"/>
  <c r="H36" i="227"/>
  <c r="F36" i="227"/>
  <c r="H35" i="227"/>
  <c r="F35" i="227"/>
  <c r="D35" i="227"/>
  <c r="B35" i="227"/>
  <c r="H34" i="227"/>
  <c r="F34" i="227"/>
  <c r="D34" i="227"/>
  <c r="B34" i="227"/>
  <c r="H33" i="227"/>
  <c r="F33" i="227"/>
  <c r="D33" i="227"/>
  <c r="B33" i="227"/>
  <c r="H32" i="227"/>
  <c r="F32" i="227"/>
  <c r="D32" i="227"/>
  <c r="B32" i="227"/>
  <c r="H31" i="227"/>
  <c r="F31" i="227"/>
  <c r="D31" i="227"/>
  <c r="B31" i="227"/>
  <c r="H30" i="227"/>
  <c r="F30" i="227"/>
  <c r="D30" i="227"/>
  <c r="B30" i="227"/>
  <c r="H29" i="227"/>
  <c r="F29" i="227"/>
  <c r="D29" i="227"/>
  <c r="B29" i="227"/>
  <c r="H28" i="227"/>
  <c r="F28" i="227"/>
  <c r="D28" i="227"/>
  <c r="B28" i="227"/>
  <c r="H27" i="227"/>
  <c r="F27" i="227"/>
  <c r="D27" i="227"/>
  <c r="B27" i="227"/>
  <c r="H26" i="227"/>
  <c r="F26" i="227"/>
  <c r="D26" i="227"/>
  <c r="B26" i="227"/>
  <c r="H25" i="227"/>
  <c r="F25" i="227"/>
  <c r="D25" i="227"/>
  <c r="B25" i="227"/>
  <c r="H24" i="227"/>
  <c r="F24" i="227"/>
  <c r="D24" i="227"/>
  <c r="B24" i="227"/>
  <c r="H23" i="227"/>
  <c r="F23" i="227"/>
  <c r="D23" i="227"/>
  <c r="B23" i="227"/>
  <c r="H22" i="227"/>
  <c r="F22" i="227"/>
  <c r="D22" i="227"/>
  <c r="B22" i="227"/>
  <c r="H21" i="227"/>
  <c r="F21" i="227"/>
  <c r="D21" i="227"/>
  <c r="B21" i="227"/>
  <c r="H37" i="129"/>
  <c r="H36" i="129"/>
  <c r="H35" i="129"/>
  <c r="H34" i="129"/>
  <c r="H33" i="129"/>
  <c r="H32" i="129"/>
  <c r="H31" i="129"/>
  <c r="H30" i="129"/>
  <c r="H29" i="129"/>
  <c r="H28" i="129"/>
  <c r="H27" i="129"/>
  <c r="H26" i="129"/>
  <c r="H25" i="129"/>
  <c r="H24" i="129"/>
  <c r="H23" i="129"/>
  <c r="H22" i="129"/>
  <c r="H21" i="129"/>
  <c r="H20" i="129"/>
  <c r="H38" i="211"/>
  <c r="H37" i="211"/>
  <c r="H36" i="211"/>
  <c r="H35" i="211"/>
  <c r="H34" i="211"/>
  <c r="H33" i="211"/>
  <c r="H32" i="211"/>
  <c r="H31" i="211"/>
  <c r="H30" i="211"/>
  <c r="H29" i="211"/>
  <c r="H28" i="211"/>
  <c r="H27" i="211"/>
  <c r="H26" i="211"/>
  <c r="H25" i="211"/>
  <c r="H24" i="211"/>
  <c r="H23" i="211"/>
  <c r="H22" i="211"/>
  <c r="H21" i="211"/>
  <c r="B28" i="211"/>
  <c r="D35" i="211"/>
  <c r="D34" i="211"/>
  <c r="D33" i="211"/>
  <c r="D32" i="211"/>
  <c r="D31" i="211"/>
  <c r="D30" i="211"/>
  <c r="D29" i="211"/>
  <c r="D28" i="211"/>
  <c r="D27" i="211"/>
  <c r="D26" i="211"/>
  <c r="D25" i="211"/>
  <c r="D24" i="211"/>
  <c r="D23" i="211"/>
  <c r="D22" i="211"/>
  <c r="D21" i="211"/>
  <c r="D36" i="211" s="1"/>
  <c r="F38" i="211"/>
  <c r="F37" i="211"/>
  <c r="F36" i="211"/>
  <c r="F35" i="211"/>
  <c r="F34" i="211"/>
  <c r="F33" i="211"/>
  <c r="F32" i="211"/>
  <c r="F31" i="211"/>
  <c r="F30" i="211"/>
  <c r="F29" i="211"/>
  <c r="F28" i="211"/>
  <c r="F27" i="211"/>
  <c r="F26" i="211"/>
  <c r="F25" i="211"/>
  <c r="F24" i="211"/>
  <c r="F23" i="211"/>
  <c r="F22" i="211"/>
  <c r="F21" i="211"/>
  <c r="B35" i="211"/>
  <c r="B34" i="211"/>
  <c r="B33" i="211"/>
  <c r="B32" i="211"/>
  <c r="B31" i="211"/>
  <c r="B30" i="211"/>
  <c r="B29" i="211"/>
  <c r="B27" i="211"/>
  <c r="B26" i="211"/>
  <c r="B25" i="211"/>
  <c r="B24" i="211"/>
  <c r="B23" i="211"/>
  <c r="B22" i="211"/>
  <c r="B21" i="211"/>
  <c r="F38" i="218"/>
  <c r="F37" i="218"/>
  <c r="B37" i="218"/>
  <c r="F36" i="218"/>
  <c r="B36" i="218"/>
  <c r="F35" i="218"/>
  <c r="B35" i="218"/>
  <c r="F34" i="218"/>
  <c r="B34" i="218"/>
  <c r="F33" i="218"/>
  <c r="B33" i="218"/>
  <c r="F32" i="218"/>
  <c r="B32" i="218"/>
  <c r="F31" i="218"/>
  <c r="B31" i="218"/>
  <c r="F30" i="218"/>
  <c r="B30" i="218"/>
  <c r="F29" i="218"/>
  <c r="B29" i="218"/>
  <c r="F28" i="218"/>
  <c r="B28" i="218"/>
  <c r="F27" i="218"/>
  <c r="B27" i="218"/>
  <c r="F26" i="218"/>
  <c r="B26" i="218"/>
  <c r="F25" i="218"/>
  <c r="B25" i="218"/>
  <c r="F24" i="218"/>
  <c r="B24" i="218"/>
  <c r="F23" i="218"/>
  <c r="B23" i="218"/>
  <c r="F22" i="218"/>
  <c r="B22" i="218"/>
  <c r="F21" i="218"/>
  <c r="B21" i="218"/>
  <c r="F38" i="217"/>
  <c r="F37" i="217"/>
  <c r="B37" i="217"/>
  <c r="F36" i="217"/>
  <c r="B36" i="217"/>
  <c r="F35" i="217"/>
  <c r="B35" i="217"/>
  <c r="F34" i="217"/>
  <c r="B34" i="217"/>
  <c r="F33" i="217"/>
  <c r="B33" i="217"/>
  <c r="F32" i="217"/>
  <c r="B32" i="217"/>
  <c r="F31" i="217"/>
  <c r="B31" i="217"/>
  <c r="F30" i="217"/>
  <c r="B30" i="217"/>
  <c r="F29" i="217"/>
  <c r="B29" i="217"/>
  <c r="F28" i="217"/>
  <c r="B28" i="217"/>
  <c r="F27" i="217"/>
  <c r="B27" i="217"/>
  <c r="F26" i="217"/>
  <c r="B26" i="217"/>
  <c r="F25" i="217"/>
  <c r="B25" i="217"/>
  <c r="F24" i="217"/>
  <c r="B24" i="217"/>
  <c r="F23" i="217"/>
  <c r="B23" i="217"/>
  <c r="F22" i="217"/>
  <c r="B22" i="217"/>
  <c r="H39" i="217"/>
  <c r="F21" i="217"/>
  <c r="B21" i="217"/>
  <c r="F38" i="216"/>
  <c r="F37" i="216"/>
  <c r="B37" i="216"/>
  <c r="F36" i="216"/>
  <c r="B36" i="216"/>
  <c r="F35" i="216"/>
  <c r="B35" i="216"/>
  <c r="F34" i="216"/>
  <c r="B34" i="216"/>
  <c r="F33" i="216"/>
  <c r="B33" i="216"/>
  <c r="F32" i="216"/>
  <c r="B32" i="216"/>
  <c r="F31" i="216"/>
  <c r="B31" i="216"/>
  <c r="F30" i="216"/>
  <c r="B30" i="216"/>
  <c r="F29" i="216"/>
  <c r="B29" i="216"/>
  <c r="F28" i="216"/>
  <c r="B28" i="216"/>
  <c r="F27" i="216"/>
  <c r="B27" i="216"/>
  <c r="F26" i="216"/>
  <c r="B26" i="216"/>
  <c r="F25" i="216"/>
  <c r="B25" i="216"/>
  <c r="F24" i="216"/>
  <c r="B24" i="216"/>
  <c r="F23" i="216"/>
  <c r="B23" i="216"/>
  <c r="F22" i="216"/>
  <c r="B22" i="216"/>
  <c r="F21" i="216"/>
  <c r="B21" i="216"/>
  <c r="F38" i="214"/>
  <c r="F37" i="214"/>
  <c r="B37" i="214"/>
  <c r="F36" i="214"/>
  <c r="B36" i="214"/>
  <c r="F35" i="214"/>
  <c r="B35" i="214"/>
  <c r="F34" i="214"/>
  <c r="B34" i="214"/>
  <c r="F33" i="214"/>
  <c r="B33" i="214"/>
  <c r="F32" i="214"/>
  <c r="B32" i="214"/>
  <c r="F31" i="214"/>
  <c r="B31" i="214"/>
  <c r="F30" i="214"/>
  <c r="B30" i="214"/>
  <c r="F29" i="214"/>
  <c r="B29" i="214"/>
  <c r="F28" i="214"/>
  <c r="B28" i="214"/>
  <c r="F27" i="214"/>
  <c r="B27" i="214"/>
  <c r="F26" i="214"/>
  <c r="B26" i="214"/>
  <c r="F25" i="214"/>
  <c r="B25" i="214"/>
  <c r="F24" i="214"/>
  <c r="B24" i="214"/>
  <c r="F23" i="214"/>
  <c r="B23" i="214"/>
  <c r="F22" i="214"/>
  <c r="B22" i="214"/>
  <c r="F21" i="214"/>
  <c r="B21" i="214"/>
  <c r="F38" i="213"/>
  <c r="F37" i="213"/>
  <c r="B37" i="213"/>
  <c r="F36" i="213"/>
  <c r="B36" i="213"/>
  <c r="F35" i="213"/>
  <c r="B35" i="213"/>
  <c r="F34" i="213"/>
  <c r="B34" i="213"/>
  <c r="F33" i="213"/>
  <c r="B33" i="213"/>
  <c r="F32" i="213"/>
  <c r="B32" i="213"/>
  <c r="F31" i="213"/>
  <c r="B31" i="213"/>
  <c r="F30" i="213"/>
  <c r="B30" i="213"/>
  <c r="F29" i="213"/>
  <c r="B29" i="213"/>
  <c r="F28" i="213"/>
  <c r="B28" i="213"/>
  <c r="F27" i="213"/>
  <c r="B27" i="213"/>
  <c r="F26" i="213"/>
  <c r="B26" i="213"/>
  <c r="F25" i="213"/>
  <c r="B25" i="213"/>
  <c r="F24" i="213"/>
  <c r="B24" i="213"/>
  <c r="F23" i="213"/>
  <c r="B23" i="213"/>
  <c r="F22" i="213"/>
  <c r="B22" i="213"/>
  <c r="H39" i="213"/>
  <c r="F21" i="213"/>
  <c r="B21" i="213"/>
  <c r="F38" i="212"/>
  <c r="F37" i="212"/>
  <c r="B37" i="212"/>
  <c r="F36" i="212"/>
  <c r="B36" i="212"/>
  <c r="F35" i="212"/>
  <c r="B35" i="212"/>
  <c r="F34" i="212"/>
  <c r="B34" i="212"/>
  <c r="F33" i="212"/>
  <c r="B33" i="212"/>
  <c r="F32" i="212"/>
  <c r="B32" i="212"/>
  <c r="F31" i="212"/>
  <c r="B31" i="212"/>
  <c r="F30" i="212"/>
  <c r="B30" i="212"/>
  <c r="F29" i="212"/>
  <c r="B29" i="212"/>
  <c r="F28" i="212"/>
  <c r="B28" i="212"/>
  <c r="F27" i="212"/>
  <c r="B27" i="212"/>
  <c r="F26" i="212"/>
  <c r="B26" i="212"/>
  <c r="F25" i="212"/>
  <c r="B25" i="212"/>
  <c r="F24" i="212"/>
  <c r="B24" i="212"/>
  <c r="F23" i="212"/>
  <c r="B23" i="212"/>
  <c r="F22" i="212"/>
  <c r="B22" i="212"/>
  <c r="F21" i="212"/>
  <c r="B21" i="212"/>
  <c r="F38" i="210"/>
  <c r="F37" i="210"/>
  <c r="B37" i="210"/>
  <c r="F36" i="210"/>
  <c r="B36" i="210"/>
  <c r="F35" i="210"/>
  <c r="B35" i="210"/>
  <c r="F34" i="210"/>
  <c r="B34" i="210"/>
  <c r="F33" i="210"/>
  <c r="B33" i="210"/>
  <c r="F32" i="210"/>
  <c r="B32" i="210"/>
  <c r="F31" i="210"/>
  <c r="B31" i="210"/>
  <c r="F30" i="210"/>
  <c r="B30" i="210"/>
  <c r="F29" i="210"/>
  <c r="B29" i="210"/>
  <c r="F28" i="210"/>
  <c r="B28" i="210"/>
  <c r="F27" i="210"/>
  <c r="B27" i="210"/>
  <c r="F26" i="210"/>
  <c r="B26" i="210"/>
  <c r="F25" i="210"/>
  <c r="B25" i="210"/>
  <c r="F24" i="210"/>
  <c r="B24" i="210"/>
  <c r="F23" i="210"/>
  <c r="B23" i="210"/>
  <c r="F22" i="210"/>
  <c r="B22" i="210"/>
  <c r="F21" i="210"/>
  <c r="B21" i="210"/>
  <c r="F38" i="209"/>
  <c r="F37" i="209"/>
  <c r="B37" i="209"/>
  <c r="F36" i="209"/>
  <c r="B36" i="209"/>
  <c r="F35" i="209"/>
  <c r="B35" i="209"/>
  <c r="F34" i="209"/>
  <c r="B34" i="209"/>
  <c r="F33" i="209"/>
  <c r="B33" i="209"/>
  <c r="F32" i="209"/>
  <c r="B32" i="209"/>
  <c r="F31" i="209"/>
  <c r="B31" i="209"/>
  <c r="F30" i="209"/>
  <c r="B30" i="209"/>
  <c r="F29" i="209"/>
  <c r="B29" i="209"/>
  <c r="F28" i="209"/>
  <c r="B28" i="209"/>
  <c r="F27" i="209"/>
  <c r="B27" i="209"/>
  <c r="F26" i="209"/>
  <c r="B26" i="209"/>
  <c r="F25" i="209"/>
  <c r="B25" i="209"/>
  <c r="F24" i="209"/>
  <c r="B24" i="209"/>
  <c r="F23" i="209"/>
  <c r="B23" i="209"/>
  <c r="F22" i="209"/>
  <c r="B22" i="209"/>
  <c r="F21" i="209"/>
  <c r="B21" i="209"/>
  <c r="B24" i="208"/>
  <c r="F38" i="208"/>
  <c r="F37" i="208"/>
  <c r="F36" i="208"/>
  <c r="F35" i="208"/>
  <c r="F34" i="208"/>
  <c r="F33" i="208"/>
  <c r="F32" i="208"/>
  <c r="F31" i="208"/>
  <c r="F30" i="208"/>
  <c r="F29" i="208"/>
  <c r="F28" i="208"/>
  <c r="F27" i="208"/>
  <c r="F26" i="208"/>
  <c r="F25" i="208"/>
  <c r="F24" i="208"/>
  <c r="F23" i="208"/>
  <c r="F22" i="208"/>
  <c r="F21" i="208"/>
  <c r="B37" i="208"/>
  <c r="B36" i="208"/>
  <c r="B35" i="208"/>
  <c r="B34" i="208"/>
  <c r="B33" i="208"/>
  <c r="B32" i="208"/>
  <c r="B31" i="208"/>
  <c r="B30" i="208"/>
  <c r="B29" i="208"/>
  <c r="B28" i="208"/>
  <c r="B27" i="208"/>
  <c r="B26" i="208"/>
  <c r="B25" i="208"/>
  <c r="B23" i="208"/>
  <c r="B22" i="208"/>
  <c r="B21" i="208"/>
  <c r="G13" i="129"/>
  <c r="C13" i="129"/>
  <c r="A19" i="196"/>
  <c r="A32" i="222"/>
  <c r="A32" i="221"/>
  <c r="A32" i="220"/>
  <c r="E39" i="222"/>
  <c r="D39" i="222"/>
  <c r="E39" i="221"/>
  <c r="D39" i="221"/>
  <c r="E39" i="220"/>
  <c r="D39" i="220"/>
  <c r="G45" i="196"/>
  <c r="G44" i="196"/>
  <c r="G43" i="196"/>
  <c r="G42" i="196"/>
  <c r="G19" i="196"/>
  <c r="D52" i="196"/>
  <c r="D51" i="196"/>
  <c r="D50" i="196"/>
  <c r="A42" i="196"/>
  <c r="G40" i="196"/>
  <c r="A40" i="196"/>
  <c r="J40" i="196"/>
  <c r="D26" i="237"/>
  <c r="D25" i="237"/>
  <c r="A33" i="237"/>
  <c r="A25" i="237"/>
  <c r="A23" i="237"/>
  <c r="A19" i="237"/>
  <c r="A18" i="237"/>
  <c r="H15" i="237"/>
  <c r="C15" i="237"/>
  <c r="A7" i="237"/>
  <c r="A6" i="237"/>
  <c r="D26" i="191"/>
  <c r="D25" i="191"/>
  <c r="A7" i="236"/>
  <c r="A33" i="236"/>
  <c r="A26" i="236"/>
  <c r="A24" i="236"/>
  <c r="A19" i="236"/>
  <c r="A18" i="236"/>
  <c r="H15" i="236"/>
  <c r="C15" i="236"/>
  <c r="A26" i="190"/>
  <c r="A33" i="191"/>
  <c r="A33" i="190"/>
  <c r="A38" i="189"/>
  <c r="A7" i="235"/>
  <c r="A37" i="235"/>
  <c r="A30" i="235"/>
  <c r="A28" i="235"/>
  <c r="A22" i="235"/>
  <c r="A21" i="235"/>
  <c r="H15" i="235"/>
  <c r="C15" i="235"/>
  <c r="A6" i="235"/>
  <c r="D31" i="189"/>
  <c r="A37" i="188"/>
  <c r="A38" i="234"/>
  <c r="A37" i="234"/>
  <c r="A36" i="234"/>
  <c r="A35" i="234"/>
  <c r="A34" i="234"/>
  <c r="A22" i="234"/>
  <c r="A21" i="234"/>
  <c r="A20" i="234"/>
  <c r="A19" i="234"/>
  <c r="A15" i="234"/>
  <c r="J12" i="234"/>
  <c r="B12" i="234"/>
  <c r="A6" i="234"/>
  <c r="A38" i="233"/>
  <c r="A37" i="233"/>
  <c r="A36" i="233"/>
  <c r="A35" i="233"/>
  <c r="A34" i="233"/>
  <c r="A22" i="233"/>
  <c r="A21" i="233"/>
  <c r="A20" i="233"/>
  <c r="A19" i="233"/>
  <c r="A15" i="233"/>
  <c r="J12" i="233"/>
  <c r="B12" i="233"/>
  <c r="A6" i="233"/>
  <c r="J53" i="142"/>
  <c r="J53" i="139"/>
  <c r="A6" i="137"/>
  <c r="A54" i="232"/>
  <c r="A18" i="232"/>
  <c r="A7" i="232"/>
  <c r="A6" i="232"/>
  <c r="A54" i="231"/>
  <c r="A18" i="231"/>
  <c r="A7" i="231"/>
  <c r="A6" i="231"/>
  <c r="A48" i="218"/>
  <c r="A18" i="218"/>
  <c r="A7" i="218"/>
  <c r="A6" i="218"/>
  <c r="A48" i="217"/>
  <c r="A18" i="217"/>
  <c r="A7" i="217"/>
  <c r="A6" i="217"/>
  <c r="A7" i="230"/>
  <c r="A54" i="230"/>
  <c r="A18" i="230"/>
  <c r="A6" i="230"/>
  <c r="A48" i="216"/>
  <c r="A54" i="228"/>
  <c r="A18" i="228"/>
  <c r="A7" i="228"/>
  <c r="A6" i="228"/>
  <c r="A54" i="229"/>
  <c r="A18" i="229"/>
  <c r="A7" i="229"/>
  <c r="A6" i="229"/>
  <c r="A48" i="214"/>
  <c r="A18" i="214"/>
  <c r="A7" i="214"/>
  <c r="A6" i="214"/>
  <c r="A48" i="213"/>
  <c r="A18" i="213"/>
  <c r="A7" i="213"/>
  <c r="A6" i="213"/>
  <c r="A52" i="226"/>
  <c r="A18" i="226"/>
  <c r="A7" i="226"/>
  <c r="A6" i="226"/>
  <c r="A52" i="227"/>
  <c r="A18" i="227"/>
  <c r="A7" i="227"/>
  <c r="A6" i="227"/>
  <c r="A51" i="210"/>
  <c r="A18" i="210"/>
  <c r="A7" i="210"/>
  <c r="A6" i="210"/>
  <c r="A51" i="209"/>
  <c r="A18" i="209"/>
  <c r="A7" i="209"/>
  <c r="A6" i="209"/>
  <c r="D34" i="129"/>
  <c r="D33" i="129"/>
  <c r="D32" i="129"/>
  <c r="D31" i="129"/>
  <c r="D30" i="129"/>
  <c r="D29" i="129"/>
  <c r="D28" i="129"/>
  <c r="D27" i="129"/>
  <c r="D26" i="129"/>
  <c r="D25" i="129"/>
  <c r="D24" i="129"/>
  <c r="D23" i="129"/>
  <c r="D22" i="129"/>
  <c r="D21" i="129"/>
  <c r="D20" i="129"/>
  <c r="H16" i="193"/>
  <c r="C16" i="193"/>
  <c r="D32" i="194"/>
  <c r="D31" i="194"/>
  <c r="D30" i="194"/>
  <c r="A20" i="194"/>
  <c r="A19" i="194"/>
  <c r="H15" i="194"/>
  <c r="C15" i="194"/>
  <c r="A7" i="194"/>
  <c r="A6" i="194"/>
  <c r="H15" i="192"/>
  <c r="C15" i="192"/>
  <c r="A42" i="222"/>
  <c r="G15" i="224"/>
  <c r="C15" i="224"/>
  <c r="G13" i="223"/>
  <c r="C13" i="223"/>
  <c r="G13" i="222"/>
  <c r="C13" i="222"/>
  <c r="G13" i="221"/>
  <c r="C13" i="221"/>
  <c r="G13" i="220"/>
  <c r="C13" i="220"/>
  <c r="G13" i="219"/>
  <c r="C13" i="219"/>
  <c r="G13" i="207"/>
  <c r="C13" i="207"/>
  <c r="H13" i="206"/>
  <c r="C13" i="206"/>
  <c r="H13" i="205"/>
  <c r="C13" i="205"/>
  <c r="H13" i="204"/>
  <c r="C13" i="204"/>
  <c r="H13" i="203"/>
  <c r="C13" i="203"/>
  <c r="H13" i="202"/>
  <c r="C13" i="202"/>
  <c r="C13" i="201"/>
  <c r="H13" i="201"/>
  <c r="H13" i="200"/>
  <c r="C13" i="200"/>
  <c r="H13" i="199"/>
  <c r="C13" i="199"/>
  <c r="H13" i="119"/>
  <c r="C13" i="119"/>
  <c r="H13" i="196"/>
  <c r="C13" i="196"/>
  <c r="H15" i="191"/>
  <c r="C15" i="191"/>
  <c r="H15" i="189"/>
  <c r="C15" i="189"/>
  <c r="J13" i="188"/>
  <c r="B13" i="188"/>
  <c r="J13" i="187"/>
  <c r="B13" i="187"/>
  <c r="J13" i="186"/>
  <c r="B13" i="186"/>
  <c r="J12" i="185"/>
  <c r="B12" i="185"/>
  <c r="J12" i="181"/>
  <c r="B12" i="181"/>
  <c r="J12" i="180"/>
  <c r="B12" i="180"/>
  <c r="A6" i="179"/>
  <c r="B12" i="179"/>
  <c r="J12" i="179"/>
  <c r="A15" i="179"/>
  <c r="A19" i="179"/>
  <c r="A20" i="179"/>
  <c r="A21" i="179"/>
  <c r="A22" i="179"/>
  <c r="A34" i="179"/>
  <c r="A35" i="179"/>
  <c r="A36" i="179"/>
  <c r="A37" i="179"/>
  <c r="A38" i="179"/>
  <c r="J12" i="178"/>
  <c r="B12" i="178"/>
  <c r="J12" i="177"/>
  <c r="B12" i="177"/>
  <c r="J12" i="176"/>
  <c r="B12" i="176"/>
  <c r="J12" i="175"/>
  <c r="B12" i="175"/>
  <c r="J12" i="174"/>
  <c r="B12" i="174"/>
  <c r="J12" i="173"/>
  <c r="B12" i="173"/>
  <c r="J12" i="172"/>
  <c r="B12" i="172"/>
  <c r="J12" i="171"/>
  <c r="B12" i="171"/>
  <c r="J12" i="170"/>
  <c r="B12" i="170"/>
  <c r="J12" i="169"/>
  <c r="B12" i="169"/>
  <c r="J12" i="168"/>
  <c r="B12" i="168"/>
  <c r="J12" i="167"/>
  <c r="B12" i="167"/>
  <c r="H15" i="190"/>
  <c r="C15" i="190"/>
  <c r="B12" i="156"/>
  <c r="B12" i="155"/>
  <c r="A41" i="158"/>
  <c r="A24" i="155"/>
  <c r="B12" i="154"/>
  <c r="K12" i="153"/>
  <c r="J12" i="153"/>
  <c r="B12" i="153"/>
  <c r="K12" i="152"/>
  <c r="J12" i="152"/>
  <c r="B12" i="152"/>
  <c r="K12" i="151"/>
  <c r="J12" i="151"/>
  <c r="B12" i="151"/>
  <c r="K12" i="150"/>
  <c r="J12" i="150"/>
  <c r="B12" i="150"/>
  <c r="K12" i="149"/>
  <c r="J12" i="149"/>
  <c r="B12" i="149"/>
  <c r="K12" i="148"/>
  <c r="J12" i="148"/>
  <c r="B12" i="148"/>
  <c r="A35" i="143"/>
  <c r="K12" i="147"/>
  <c r="J12" i="147"/>
  <c r="B12" i="147"/>
  <c r="K12" i="146"/>
  <c r="J12" i="146"/>
  <c r="B12" i="146"/>
  <c r="K12" i="145"/>
  <c r="J12" i="145"/>
  <c r="B12" i="145"/>
  <c r="K12" i="144"/>
  <c r="J12" i="144"/>
  <c r="B12" i="144"/>
  <c r="K12" i="143"/>
  <c r="J12" i="143"/>
  <c r="B12" i="143"/>
  <c r="J12" i="142"/>
  <c r="K12" i="141"/>
  <c r="J12" i="141"/>
  <c r="B12" i="141"/>
  <c r="K12" i="140"/>
  <c r="J12" i="140"/>
  <c r="B12" i="140"/>
  <c r="J12" i="139"/>
  <c r="J12" i="138"/>
  <c r="J12" i="136"/>
  <c r="J12" i="137"/>
  <c r="K13" i="198"/>
  <c r="J13" i="198"/>
  <c r="B13" i="198"/>
  <c r="J13" i="197"/>
  <c r="K12" i="142"/>
  <c r="B12" i="142"/>
  <c r="K12" i="139"/>
  <c r="B12" i="139"/>
  <c r="K12" i="138"/>
  <c r="B12" i="138"/>
  <c r="K12" i="136"/>
  <c r="B12" i="136"/>
  <c r="B12" i="137"/>
  <c r="K12" i="131"/>
  <c r="B12" i="131"/>
  <c r="K13" i="197"/>
  <c r="B13" i="197"/>
  <c r="J13" i="182"/>
  <c r="B13" i="182"/>
  <c r="K12" i="98"/>
  <c r="B12" i="98"/>
  <c r="K12" i="97"/>
  <c r="B12" i="97"/>
  <c r="K12" i="2"/>
  <c r="B12" i="2"/>
  <c r="K12" i="96"/>
  <c r="B12" i="96"/>
  <c r="K12" i="1"/>
  <c r="B12" i="1"/>
  <c r="A6" i="224"/>
  <c r="A30" i="223"/>
  <c r="E26" i="223"/>
  <c r="A16" i="223"/>
  <c r="A6" i="223"/>
  <c r="A58" i="221"/>
  <c r="C53" i="221"/>
  <c r="F53" i="221"/>
  <c r="C52" i="221"/>
  <c r="F52" i="221" s="1"/>
  <c r="C51" i="221"/>
  <c r="F51" i="221" s="1"/>
  <c r="A51" i="221"/>
  <c r="F50" i="221"/>
  <c r="C50" i="221"/>
  <c r="A50" i="221"/>
  <c r="C49" i="221"/>
  <c r="F49" i="221" s="1"/>
  <c r="A49" i="221"/>
  <c r="C48" i="221"/>
  <c r="F48" i="221" s="1"/>
  <c r="A48" i="221"/>
  <c r="C47" i="221"/>
  <c r="F47" i="221" s="1"/>
  <c r="A47" i="221"/>
  <c r="F46" i="221"/>
  <c r="C46" i="221"/>
  <c r="A46" i="221"/>
  <c r="C45" i="221"/>
  <c r="F45" i="221" s="1"/>
  <c r="A45" i="221"/>
  <c r="A44" i="221"/>
  <c r="C42" i="221"/>
  <c r="F42" i="221"/>
  <c r="A42" i="221"/>
  <c r="C41" i="221"/>
  <c r="F41" i="221" s="1"/>
  <c r="A41" i="221"/>
  <c r="C40" i="221"/>
  <c r="F40" i="221" s="1"/>
  <c r="A40" i="221"/>
  <c r="A39" i="221"/>
  <c r="F37" i="221"/>
  <c r="C37" i="221"/>
  <c r="A37" i="221"/>
  <c r="C36" i="221"/>
  <c r="F36" i="221" s="1"/>
  <c r="A36" i="221"/>
  <c r="C35" i="221"/>
  <c r="F35" i="221" s="1"/>
  <c r="A35" i="221"/>
  <c r="C34" i="221"/>
  <c r="F34" i="221"/>
  <c r="A34" i="221"/>
  <c r="F33" i="221"/>
  <c r="C33" i="221"/>
  <c r="A33" i="221"/>
  <c r="G28" i="221"/>
  <c r="C28" i="221"/>
  <c r="A28" i="221"/>
  <c r="C27" i="221"/>
  <c r="G27" i="221" s="1"/>
  <c r="A27" i="221"/>
  <c r="C26" i="221"/>
  <c r="G26" i="221" s="1"/>
  <c r="A26" i="221"/>
  <c r="G25" i="221"/>
  <c r="C25" i="221"/>
  <c r="A25" i="221"/>
  <c r="G24" i="221"/>
  <c r="C24" i="221"/>
  <c r="A24" i="221"/>
  <c r="C23" i="221"/>
  <c r="G23" i="221"/>
  <c r="A23" i="221"/>
  <c r="A17" i="221"/>
  <c r="A6" i="221"/>
  <c r="A58" i="222"/>
  <c r="C53" i="222"/>
  <c r="F53" i="222" s="1"/>
  <c r="C52" i="222"/>
  <c r="F52" i="222" s="1"/>
  <c r="F51" i="222"/>
  <c r="C51" i="222"/>
  <c r="A51" i="222"/>
  <c r="C50" i="222"/>
  <c r="F50" i="222" s="1"/>
  <c r="A50" i="222"/>
  <c r="C49" i="222"/>
  <c r="F49" i="222" s="1"/>
  <c r="A49" i="222"/>
  <c r="C48" i="222"/>
  <c r="F48" i="222" s="1"/>
  <c r="A48" i="222"/>
  <c r="F47" i="222"/>
  <c r="C47" i="222"/>
  <c r="A47" i="222"/>
  <c r="C46" i="222"/>
  <c r="F46" i="222" s="1"/>
  <c r="A46" i="222"/>
  <c r="C45" i="222"/>
  <c r="F45" i="222" s="1"/>
  <c r="A45" i="222"/>
  <c r="A44" i="222"/>
  <c r="C42" i="222"/>
  <c r="F42" i="222"/>
  <c r="F41" i="222"/>
  <c r="C41" i="222"/>
  <c r="A41" i="222"/>
  <c r="C40" i="222"/>
  <c r="F40" i="222"/>
  <c r="A40" i="222"/>
  <c r="A39" i="222"/>
  <c r="C37" i="222"/>
  <c r="F37" i="222" s="1"/>
  <c r="A37" i="222"/>
  <c r="C36" i="222"/>
  <c r="F36" i="222"/>
  <c r="A36" i="222"/>
  <c r="C35" i="222"/>
  <c r="F35" i="222"/>
  <c r="A35" i="222"/>
  <c r="C34" i="222"/>
  <c r="F34" i="222" s="1"/>
  <c r="A34" i="222"/>
  <c r="C33" i="222"/>
  <c r="F33" i="222" s="1"/>
  <c r="A33" i="222"/>
  <c r="C28" i="222"/>
  <c r="G28" i="222" s="1"/>
  <c r="A28" i="222"/>
  <c r="C27" i="222"/>
  <c r="G27" i="222" s="1"/>
  <c r="A27" i="222"/>
  <c r="G26" i="222"/>
  <c r="C26" i="222"/>
  <c r="A26" i="222"/>
  <c r="C25" i="222"/>
  <c r="G25" i="222" s="1"/>
  <c r="A25" i="222"/>
  <c r="C24" i="222"/>
  <c r="G24" i="222" s="1"/>
  <c r="A24" i="222"/>
  <c r="C23" i="222"/>
  <c r="G23" i="222"/>
  <c r="A23" i="222"/>
  <c r="A17" i="222"/>
  <c r="A6" i="222"/>
  <c r="A58" i="220"/>
  <c r="F51" i="220"/>
  <c r="F47" i="220"/>
  <c r="C53" i="220"/>
  <c r="F53" i="220"/>
  <c r="C52" i="220"/>
  <c r="F52" i="220" s="1"/>
  <c r="C51" i="220"/>
  <c r="A51" i="220"/>
  <c r="C50" i="220"/>
  <c r="F50" i="220" s="1"/>
  <c r="A50" i="220"/>
  <c r="C49" i="220"/>
  <c r="F49" i="220" s="1"/>
  <c r="A49" i="220"/>
  <c r="C48" i="220"/>
  <c r="F48" i="220" s="1"/>
  <c r="A48" i="220"/>
  <c r="C47" i="220"/>
  <c r="A47" i="220"/>
  <c r="A45" i="220"/>
  <c r="C46" i="220"/>
  <c r="F46" i="220" s="1"/>
  <c r="A46" i="220"/>
  <c r="C45" i="220"/>
  <c r="F45" i="220"/>
  <c r="A44" i="220"/>
  <c r="C42" i="220"/>
  <c r="F42" i="220" s="1"/>
  <c r="C41" i="220"/>
  <c r="F41" i="220"/>
  <c r="C40" i="220"/>
  <c r="F40" i="220" s="1"/>
  <c r="F36" i="220"/>
  <c r="F34" i="220"/>
  <c r="C37" i="220"/>
  <c r="F37" i="220" s="1"/>
  <c r="C36" i="220"/>
  <c r="C35" i="220"/>
  <c r="F35" i="220" s="1"/>
  <c r="C34" i="220"/>
  <c r="C33" i="220"/>
  <c r="F33" i="220" s="1"/>
  <c r="A42" i="220"/>
  <c r="A41" i="220"/>
  <c r="A40" i="220"/>
  <c r="A39" i="220"/>
  <c r="A37" i="220"/>
  <c r="A36" i="220"/>
  <c r="A35" i="220"/>
  <c r="A34" i="220"/>
  <c r="A33" i="220"/>
  <c r="G25" i="220"/>
  <c r="C28" i="220"/>
  <c r="G28" i="220" s="1"/>
  <c r="C27" i="220"/>
  <c r="G27" i="220" s="1"/>
  <c r="C26" i="220"/>
  <c r="G26" i="220" s="1"/>
  <c r="C25" i="220"/>
  <c r="C24" i="220"/>
  <c r="G24" i="220" s="1"/>
  <c r="C23" i="220"/>
  <c r="G23" i="220" s="1"/>
  <c r="A28" i="220"/>
  <c r="A27" i="220"/>
  <c r="A26" i="220"/>
  <c r="A25" i="220"/>
  <c r="A24" i="220"/>
  <c r="A23" i="220"/>
  <c r="A17" i="220"/>
  <c r="A6" i="220"/>
  <c r="A37" i="219"/>
  <c r="A28" i="219"/>
  <c r="E26" i="219"/>
  <c r="C26" i="219"/>
  <c r="C25" i="219"/>
  <c r="A33" i="219"/>
  <c r="A32" i="219"/>
  <c r="A31" i="219"/>
  <c r="A30" i="219"/>
  <c r="A29" i="219"/>
  <c r="A17" i="219"/>
  <c r="A6" i="219"/>
  <c r="A7" i="216"/>
  <c r="A18" i="216"/>
  <c r="A6" i="216"/>
  <c r="A18" i="215"/>
  <c r="A18" i="211"/>
  <c r="A7" i="215"/>
  <c r="A54" i="215"/>
  <c r="A6" i="215"/>
  <c r="A7" i="212"/>
  <c r="A48" i="212"/>
  <c r="A18" i="212"/>
  <c r="A6" i="212"/>
  <c r="A7" i="211"/>
  <c r="A6" i="211"/>
  <c r="A52" i="211"/>
  <c r="A18" i="208"/>
  <c r="A7" i="208"/>
  <c r="A6" i="208"/>
  <c r="A51" i="208"/>
  <c r="F37" i="129"/>
  <c r="F36" i="129"/>
  <c r="F35" i="129"/>
  <c r="F34" i="129"/>
  <c r="F33" i="129"/>
  <c r="F32" i="129"/>
  <c r="F31" i="129"/>
  <c r="F30" i="129"/>
  <c r="F29" i="129"/>
  <c r="F28" i="129"/>
  <c r="F27" i="129"/>
  <c r="F26" i="129"/>
  <c r="F25" i="129"/>
  <c r="F24" i="129"/>
  <c r="F23" i="129"/>
  <c r="F22" i="129"/>
  <c r="F21" i="129"/>
  <c r="F20" i="129"/>
  <c r="B34" i="129"/>
  <c r="B33" i="129"/>
  <c r="B32" i="129"/>
  <c r="B30" i="129"/>
  <c r="B31" i="129"/>
  <c r="B29" i="129"/>
  <c r="B28" i="129"/>
  <c r="B27" i="129"/>
  <c r="B26" i="129"/>
  <c r="B25" i="129"/>
  <c r="B24" i="129"/>
  <c r="B23" i="129"/>
  <c r="B22" i="129"/>
  <c r="B21" i="129"/>
  <c r="B20" i="129"/>
  <c r="A52" i="129"/>
  <c r="A17" i="129"/>
  <c r="A16" i="129"/>
  <c r="A6" i="129"/>
  <c r="A45" i="207"/>
  <c r="F37" i="207"/>
  <c r="F36" i="207"/>
  <c r="F35" i="207"/>
  <c r="F34" i="207"/>
  <c r="F33" i="207"/>
  <c r="F32" i="207"/>
  <c r="F31" i="207"/>
  <c r="F30" i="207"/>
  <c r="F29" i="207"/>
  <c r="F28" i="207"/>
  <c r="F27" i="207"/>
  <c r="F26" i="207"/>
  <c r="F25" i="207"/>
  <c r="F24" i="207"/>
  <c r="F23" i="207"/>
  <c r="F22" i="207"/>
  <c r="F21" i="207"/>
  <c r="F20" i="207"/>
  <c r="B36" i="207"/>
  <c r="B35" i="207"/>
  <c r="B34" i="207"/>
  <c r="B33" i="207"/>
  <c r="B32" i="207"/>
  <c r="B31" i="207"/>
  <c r="B30" i="207"/>
  <c r="B29" i="207"/>
  <c r="B28" i="207"/>
  <c r="B27" i="207"/>
  <c r="B26" i="207"/>
  <c r="B25" i="207"/>
  <c r="B24" i="207"/>
  <c r="B23" i="207"/>
  <c r="B22" i="207"/>
  <c r="B21" i="207"/>
  <c r="B20" i="207"/>
  <c r="A17" i="207"/>
  <c r="A16" i="207"/>
  <c r="A6" i="207"/>
  <c r="A17" i="206"/>
  <c r="A7" i="206"/>
  <c r="A6" i="206"/>
  <c r="A17" i="205"/>
  <c r="A7" i="205"/>
  <c r="A6" i="205"/>
  <c r="A7" i="204"/>
  <c r="A17" i="204"/>
  <c r="A6" i="204"/>
  <c r="A17" i="203"/>
  <c r="A7" i="203"/>
  <c r="A6" i="203"/>
  <c r="A17" i="202"/>
  <c r="A7" i="202"/>
  <c r="A6" i="202"/>
  <c r="A7" i="201"/>
  <c r="A17" i="201"/>
  <c r="A6" i="201"/>
  <c r="A17" i="200"/>
  <c r="A7" i="200"/>
  <c r="A6" i="200"/>
  <c r="A17" i="199"/>
  <c r="A7" i="199"/>
  <c r="A6" i="199"/>
  <c r="A17" i="119"/>
  <c r="A7" i="119"/>
  <c r="A6" i="119"/>
  <c r="A56" i="196"/>
  <c r="D32" i="193"/>
  <c r="D33" i="193"/>
  <c r="D34" i="193"/>
  <c r="D35" i="193"/>
  <c r="D36" i="193"/>
  <c r="D31" i="193"/>
  <c r="A21" i="193"/>
  <c r="D29" i="192"/>
  <c r="D33" i="192"/>
  <c r="D32" i="192"/>
  <c r="D31" i="192"/>
  <c r="D30" i="192"/>
  <c r="D28" i="192"/>
  <c r="A42" i="193"/>
  <c r="A39" i="194"/>
  <c r="A38" i="192"/>
  <c r="A46" i="188"/>
  <c r="A45" i="188"/>
  <c r="A44" i="188"/>
  <c r="A43" i="188"/>
  <c r="A41" i="188"/>
  <c r="A40" i="188"/>
  <c r="A39" i="188"/>
  <c r="A38" i="188"/>
  <c r="A34" i="188"/>
  <c r="A33" i="188"/>
  <c r="A32" i="188"/>
  <c r="A31" i="188"/>
  <c r="A30" i="188"/>
  <c r="A18" i="188"/>
  <c r="A17" i="188"/>
  <c r="A16" i="188"/>
  <c r="A7" i="188"/>
  <c r="A6" i="188"/>
  <c r="A34" i="187"/>
  <c r="A33" i="187"/>
  <c r="A32" i="187"/>
  <c r="A31" i="187"/>
  <c r="A30" i="187"/>
  <c r="A18" i="187"/>
  <c r="A17" i="187"/>
  <c r="A16" i="187"/>
  <c r="A7" i="187"/>
  <c r="A6" i="187"/>
  <c r="A16" i="186"/>
  <c r="A34" i="186"/>
  <c r="A33" i="186"/>
  <c r="A32" i="186"/>
  <c r="A31" i="186"/>
  <c r="A30" i="186"/>
  <c r="A38" i="185"/>
  <c r="A37" i="185"/>
  <c r="A36" i="185"/>
  <c r="A35" i="185"/>
  <c r="A34" i="185"/>
  <c r="A22" i="185"/>
  <c r="A21" i="185"/>
  <c r="A20" i="185"/>
  <c r="A19" i="185"/>
  <c r="A15" i="185"/>
  <c r="A6" i="185"/>
  <c r="A15" i="181"/>
  <c r="A15" i="180"/>
  <c r="A38" i="181"/>
  <c r="A37" i="181"/>
  <c r="A36" i="181"/>
  <c r="A35" i="181"/>
  <c r="A34" i="181"/>
  <c r="A22" i="181"/>
  <c r="A21" i="181"/>
  <c r="A20" i="181"/>
  <c r="A19" i="181"/>
  <c r="A6" i="181"/>
  <c r="A38" i="180"/>
  <c r="A37" i="180"/>
  <c r="A36" i="180"/>
  <c r="A35" i="180"/>
  <c r="A34" i="180"/>
  <c r="A22" i="180"/>
  <c r="A21" i="180"/>
  <c r="A20" i="180"/>
  <c r="A19" i="180"/>
  <c r="A6" i="180"/>
  <c r="A36" i="178"/>
  <c r="A35" i="178"/>
  <c r="A34" i="178"/>
  <c r="A33" i="178"/>
  <c r="A32" i="178"/>
  <c r="A20" i="178"/>
  <c r="A19" i="178"/>
  <c r="A18" i="178"/>
  <c r="A6" i="178"/>
  <c r="A36" i="177"/>
  <c r="A35" i="177"/>
  <c r="A34" i="177"/>
  <c r="A33" i="177"/>
  <c r="A32" i="177"/>
  <c r="A20" i="177"/>
  <c r="A19" i="177"/>
  <c r="A18" i="177"/>
  <c r="A6" i="177"/>
  <c r="A20" i="176"/>
  <c r="A19" i="176"/>
  <c r="A36" i="176"/>
  <c r="A35" i="176"/>
  <c r="A34" i="176"/>
  <c r="A33" i="176"/>
  <c r="A32" i="176"/>
  <c r="A18" i="176"/>
  <c r="A33" i="175"/>
  <c r="A32" i="175"/>
  <c r="A31" i="175"/>
  <c r="A30" i="175"/>
  <c r="A29" i="175"/>
  <c r="A17" i="175"/>
  <c r="A16" i="175"/>
  <c r="A15" i="175"/>
  <c r="A6" i="175"/>
  <c r="A33" i="174"/>
  <c r="A32" i="174"/>
  <c r="A31" i="174"/>
  <c r="A30" i="174"/>
  <c r="A29" i="174"/>
  <c r="A17" i="174"/>
  <c r="A16" i="174"/>
  <c r="A15" i="174"/>
  <c r="A6" i="174"/>
  <c r="A17" i="173"/>
  <c r="A33" i="173"/>
  <c r="A32" i="173"/>
  <c r="A31" i="173"/>
  <c r="A30" i="173"/>
  <c r="A29" i="173"/>
  <c r="A16" i="173"/>
  <c r="A15" i="173"/>
  <c r="A34" i="172"/>
  <c r="A33" i="172"/>
  <c r="A32" i="172"/>
  <c r="A31" i="172"/>
  <c r="A30" i="172"/>
  <c r="A18" i="172"/>
  <c r="A17" i="172"/>
  <c r="A16" i="172"/>
  <c r="A15" i="172"/>
  <c r="A6" i="172"/>
  <c r="A34" i="171"/>
  <c r="A33" i="171"/>
  <c r="A32" i="171"/>
  <c r="A31" i="171"/>
  <c r="A30" i="171"/>
  <c r="A18" i="171"/>
  <c r="A17" i="171"/>
  <c r="A16" i="171"/>
  <c r="A15" i="171"/>
  <c r="A6" i="171"/>
  <c r="A18" i="170"/>
  <c r="A17" i="170"/>
  <c r="A34" i="170"/>
  <c r="A33" i="170"/>
  <c r="A32" i="170"/>
  <c r="A31" i="170"/>
  <c r="A30" i="170"/>
  <c r="A16" i="170"/>
  <c r="A15" i="170"/>
  <c r="A33" i="169"/>
  <c r="A32" i="169"/>
  <c r="A31" i="169"/>
  <c r="A30" i="169"/>
  <c r="A29" i="169"/>
  <c r="A17" i="169"/>
  <c r="A16" i="169"/>
  <c r="A15" i="169"/>
  <c r="A6" i="169"/>
  <c r="A33" i="168"/>
  <c r="A32" i="168"/>
  <c r="A31" i="168"/>
  <c r="A30" i="168"/>
  <c r="A29" i="168"/>
  <c r="A17" i="168"/>
  <c r="A16" i="168"/>
  <c r="A15" i="168"/>
  <c r="A6" i="168"/>
  <c r="A17" i="167"/>
  <c r="A16" i="167"/>
  <c r="A15" i="167"/>
  <c r="A31" i="167"/>
  <c r="A30" i="167"/>
  <c r="A29" i="167"/>
  <c r="A33" i="167"/>
  <c r="A32" i="167"/>
  <c r="A37" i="141"/>
  <c r="A36" i="141"/>
  <c r="A35" i="141"/>
  <c r="A25" i="166"/>
  <c r="A24" i="166"/>
  <c r="A23" i="166"/>
  <c r="A22" i="166"/>
  <c r="A38" i="166"/>
  <c r="A37" i="166"/>
  <c r="A25" i="165"/>
  <c r="A24" i="165"/>
  <c r="A23" i="165"/>
  <c r="A22" i="165"/>
  <c r="A38" i="165"/>
  <c r="A37" i="165"/>
  <c r="H54" i="164"/>
  <c r="A38" i="164"/>
  <c r="A37" i="164"/>
  <c r="A25" i="164"/>
  <c r="A24" i="164"/>
  <c r="A23" i="164"/>
  <c r="A22" i="164"/>
  <c r="A38" i="163"/>
  <c r="A37" i="163"/>
  <c r="A25" i="163"/>
  <c r="A24" i="163"/>
  <c r="A23" i="163"/>
  <c r="A22" i="163"/>
  <c r="J49" i="161"/>
  <c r="J47" i="161"/>
  <c r="J50" i="161" s="1"/>
  <c r="A46" i="161"/>
  <c r="A45" i="161"/>
  <c r="A44" i="161"/>
  <c r="A43" i="161"/>
  <c r="A42" i="161"/>
  <c r="A39" i="161"/>
  <c r="A38" i="161"/>
  <c r="M31" i="161"/>
  <c r="L31" i="161"/>
  <c r="K31" i="161"/>
  <c r="J31" i="161"/>
  <c r="I31" i="161"/>
  <c r="H31" i="161"/>
  <c r="G31" i="161"/>
  <c r="F31" i="161"/>
  <c r="E31" i="161"/>
  <c r="D31" i="161"/>
  <c r="C31" i="161"/>
  <c r="B31" i="161"/>
  <c r="M30" i="161"/>
  <c r="L30" i="161"/>
  <c r="K30" i="161"/>
  <c r="J30" i="161"/>
  <c r="I30" i="161"/>
  <c r="H30" i="161"/>
  <c r="G30" i="161"/>
  <c r="F30" i="161"/>
  <c r="E30" i="161"/>
  <c r="D30" i="161"/>
  <c r="C30" i="161"/>
  <c r="B30" i="161"/>
  <c r="A30" i="161"/>
  <c r="M29" i="161"/>
  <c r="L29" i="161"/>
  <c r="K29" i="161"/>
  <c r="J29" i="161"/>
  <c r="I29" i="161"/>
  <c r="H29" i="161"/>
  <c r="G29" i="161"/>
  <c r="F29" i="161"/>
  <c r="E29" i="161"/>
  <c r="D29" i="161"/>
  <c r="C29" i="161"/>
  <c r="B29" i="161"/>
  <c r="A25" i="161"/>
  <c r="A24" i="161"/>
  <c r="A23" i="161"/>
  <c r="A22" i="161"/>
  <c r="A49" i="160"/>
  <c r="A48" i="160"/>
  <c r="A47" i="160"/>
  <c r="A39" i="160"/>
  <c r="A38" i="160"/>
  <c r="A37" i="159"/>
  <c r="A38" i="159"/>
  <c r="A25" i="160"/>
  <c r="A24" i="160"/>
  <c r="A23" i="160"/>
  <c r="A22" i="160"/>
  <c r="A25" i="159"/>
  <c r="A24" i="159"/>
  <c r="A23" i="159"/>
  <c r="A22" i="159"/>
  <c r="J54" i="159"/>
  <c r="A38" i="158"/>
  <c r="A37" i="158"/>
  <c r="A25" i="158"/>
  <c r="A24" i="158"/>
  <c r="A23" i="158"/>
  <c r="A22" i="158"/>
  <c r="J47" i="157"/>
  <c r="J50" i="157"/>
  <c r="J45" i="157"/>
  <c r="A39" i="157"/>
  <c r="A38" i="157"/>
  <c r="A25" i="157"/>
  <c r="A24" i="157"/>
  <c r="A23" i="157"/>
  <c r="A22" i="157"/>
  <c r="A39" i="156"/>
  <c r="A38" i="156"/>
  <c r="A25" i="156"/>
  <c r="A24" i="156"/>
  <c r="A23" i="156"/>
  <c r="A22" i="156"/>
  <c r="A23" i="155"/>
  <c r="A22" i="155"/>
  <c r="A39" i="155"/>
  <c r="A38" i="155"/>
  <c r="A56" i="155"/>
  <c r="A55" i="155"/>
  <c r="A54" i="155"/>
  <c r="A49" i="154"/>
  <c r="A48" i="154"/>
  <c r="A47" i="154"/>
  <c r="A38" i="154"/>
  <c r="A39" i="154"/>
  <c r="A30" i="2"/>
  <c r="A25" i="154"/>
  <c r="A24" i="154"/>
  <c r="A23" i="154"/>
  <c r="A22" i="154"/>
  <c r="A38" i="153"/>
  <c r="A37" i="153"/>
  <c r="A36" i="153"/>
  <c r="L29" i="153"/>
  <c r="K29" i="153"/>
  <c r="J29" i="153"/>
  <c r="I29" i="153"/>
  <c r="H29" i="153"/>
  <c r="G29" i="153"/>
  <c r="F29" i="153"/>
  <c r="E29" i="153"/>
  <c r="D29" i="153"/>
  <c r="C29" i="153"/>
  <c r="B29" i="153"/>
  <c r="L28" i="153"/>
  <c r="K28" i="153"/>
  <c r="J28" i="153"/>
  <c r="I28" i="153"/>
  <c r="H28" i="153"/>
  <c r="G28" i="153"/>
  <c r="F28" i="153"/>
  <c r="E28" i="153"/>
  <c r="D28" i="153"/>
  <c r="C28" i="153"/>
  <c r="B28" i="153"/>
  <c r="A18" i="153"/>
  <c r="A17" i="153"/>
  <c r="A15" i="153"/>
  <c r="A6" i="153"/>
  <c r="A38" i="152"/>
  <c r="A37" i="152"/>
  <c r="A36" i="152"/>
  <c r="L29" i="152"/>
  <c r="K29" i="152"/>
  <c r="J29" i="152"/>
  <c r="I29" i="152"/>
  <c r="H29" i="152"/>
  <c r="G29" i="152"/>
  <c r="F29" i="152"/>
  <c r="E29" i="152"/>
  <c r="D29" i="152"/>
  <c r="C29" i="152"/>
  <c r="B29" i="152"/>
  <c r="L28" i="152"/>
  <c r="K28" i="152"/>
  <c r="J28" i="152"/>
  <c r="I28" i="152"/>
  <c r="H28" i="152"/>
  <c r="G28" i="152"/>
  <c r="F28" i="152"/>
  <c r="E28" i="152"/>
  <c r="D28" i="152"/>
  <c r="C28" i="152"/>
  <c r="B28" i="152"/>
  <c r="A18" i="152"/>
  <c r="A17" i="152"/>
  <c r="A15" i="152"/>
  <c r="A6" i="152"/>
  <c r="A18" i="151"/>
  <c r="A17" i="151"/>
  <c r="A15" i="151"/>
  <c r="A38" i="151"/>
  <c r="A37" i="151"/>
  <c r="A36" i="151"/>
  <c r="A51" i="139"/>
  <c r="J54" i="140"/>
  <c r="A51" i="150"/>
  <c r="A49" i="150"/>
  <c r="A48" i="150"/>
  <c r="A47" i="150"/>
  <c r="A46" i="150"/>
  <c r="A45" i="150"/>
  <c r="A44" i="150"/>
  <c r="A43" i="150"/>
  <c r="A42" i="150"/>
  <c r="A41" i="150"/>
  <c r="A38" i="150"/>
  <c r="A37" i="150"/>
  <c r="A36" i="150"/>
  <c r="L29" i="150"/>
  <c r="K29" i="150"/>
  <c r="J29" i="150"/>
  <c r="I29" i="150"/>
  <c r="H29" i="150"/>
  <c r="G29" i="150"/>
  <c r="F29" i="150"/>
  <c r="E29" i="150"/>
  <c r="D29" i="150"/>
  <c r="C29" i="150"/>
  <c r="B29" i="150"/>
  <c r="L28" i="150"/>
  <c r="K28" i="150"/>
  <c r="J28" i="150"/>
  <c r="I28" i="150"/>
  <c r="H28" i="150"/>
  <c r="G28" i="150"/>
  <c r="F28" i="150"/>
  <c r="E28" i="150"/>
  <c r="D28" i="150"/>
  <c r="C28" i="150"/>
  <c r="B28" i="150"/>
  <c r="A18" i="150"/>
  <c r="A17" i="150"/>
  <c r="A15" i="150"/>
  <c r="A6" i="150"/>
  <c r="A51" i="149"/>
  <c r="A49" i="149"/>
  <c r="A48" i="149"/>
  <c r="A47" i="149"/>
  <c r="A46" i="149"/>
  <c r="A45" i="149"/>
  <c r="A44" i="149"/>
  <c r="A43" i="149"/>
  <c r="A42" i="149"/>
  <c r="A41" i="149"/>
  <c r="A38" i="149"/>
  <c r="A37" i="149"/>
  <c r="A36" i="149"/>
  <c r="L29" i="149"/>
  <c r="K29" i="149"/>
  <c r="J29" i="149"/>
  <c r="I29" i="149"/>
  <c r="H29" i="149"/>
  <c r="G29" i="149"/>
  <c r="F29" i="149"/>
  <c r="E29" i="149"/>
  <c r="D29" i="149"/>
  <c r="C29" i="149"/>
  <c r="B29" i="149"/>
  <c r="L28" i="149"/>
  <c r="K28" i="149"/>
  <c r="J28" i="149"/>
  <c r="I28" i="149"/>
  <c r="H28" i="149"/>
  <c r="G28" i="149"/>
  <c r="F28" i="149"/>
  <c r="E28" i="149"/>
  <c r="D28" i="149"/>
  <c r="C28" i="149"/>
  <c r="B28" i="149"/>
  <c r="A18" i="149"/>
  <c r="A17" i="149"/>
  <c r="A15" i="149"/>
  <c r="A6" i="149"/>
  <c r="A38" i="148"/>
  <c r="A37" i="148"/>
  <c r="A36" i="148"/>
  <c r="A18" i="148"/>
  <c r="A17" i="148"/>
  <c r="A15" i="148"/>
  <c r="A51" i="147"/>
  <c r="A50" i="147"/>
  <c r="A49" i="147"/>
  <c r="A48" i="147"/>
  <c r="A47" i="147"/>
  <c r="A46" i="147"/>
  <c r="A45" i="147"/>
  <c r="A44" i="147"/>
  <c r="A43" i="147"/>
  <c r="A42" i="147"/>
  <c r="A41" i="147"/>
  <c r="A40" i="147"/>
  <c r="A37" i="147"/>
  <c r="A36" i="147"/>
  <c r="A35" i="147"/>
  <c r="L28" i="147"/>
  <c r="K28" i="147"/>
  <c r="J28" i="147"/>
  <c r="I28" i="147"/>
  <c r="H28" i="147"/>
  <c r="G28" i="147"/>
  <c r="F28" i="147"/>
  <c r="E28" i="147"/>
  <c r="D28" i="147"/>
  <c r="C28" i="147"/>
  <c r="B28" i="147"/>
  <c r="L27" i="147"/>
  <c r="K27" i="147"/>
  <c r="J27" i="147"/>
  <c r="I27" i="147"/>
  <c r="H27" i="147"/>
  <c r="G27" i="147"/>
  <c r="F27" i="147"/>
  <c r="E27" i="147"/>
  <c r="D27" i="147"/>
  <c r="C27" i="147"/>
  <c r="B27" i="147"/>
  <c r="A17" i="147"/>
  <c r="A15" i="147"/>
  <c r="A6" i="147"/>
  <c r="A51" i="146"/>
  <c r="A50" i="146"/>
  <c r="A49" i="146"/>
  <c r="A48" i="146"/>
  <c r="A47" i="146"/>
  <c r="A46" i="146"/>
  <c r="A45" i="146"/>
  <c r="A44" i="146"/>
  <c r="A43" i="146"/>
  <c r="A42" i="146"/>
  <c r="A41" i="146"/>
  <c r="A40" i="146"/>
  <c r="A37" i="146"/>
  <c r="A36" i="146"/>
  <c r="A35" i="146"/>
  <c r="L28" i="146"/>
  <c r="K28" i="146"/>
  <c r="J28" i="146"/>
  <c r="I28" i="146"/>
  <c r="H28" i="146"/>
  <c r="G28" i="146"/>
  <c r="F28" i="146"/>
  <c r="E28" i="146"/>
  <c r="D28" i="146"/>
  <c r="C28" i="146"/>
  <c r="B28" i="146"/>
  <c r="L27" i="146"/>
  <c r="K27" i="146"/>
  <c r="J27" i="146"/>
  <c r="I27" i="146"/>
  <c r="H27" i="146"/>
  <c r="G27" i="146"/>
  <c r="F27" i="146"/>
  <c r="E27" i="146"/>
  <c r="D27" i="146"/>
  <c r="C27" i="146"/>
  <c r="B27" i="146"/>
  <c r="A17" i="146"/>
  <c r="A15" i="146"/>
  <c r="A6" i="146"/>
  <c r="A37" i="145"/>
  <c r="A36" i="145"/>
  <c r="A35" i="145"/>
  <c r="A17" i="145"/>
  <c r="A15" i="145"/>
  <c r="A37" i="144"/>
  <c r="A36" i="144"/>
  <c r="A35" i="144"/>
  <c r="L28" i="144"/>
  <c r="K28" i="144"/>
  <c r="J28" i="144"/>
  <c r="I28" i="144"/>
  <c r="H28" i="144"/>
  <c r="G28" i="144"/>
  <c r="F28" i="144"/>
  <c r="E28" i="144"/>
  <c r="D28" i="144"/>
  <c r="C28" i="144"/>
  <c r="B28" i="144"/>
  <c r="L27" i="144"/>
  <c r="K27" i="144"/>
  <c r="J27" i="144"/>
  <c r="I27" i="144"/>
  <c r="H27" i="144"/>
  <c r="G27" i="144"/>
  <c r="F27" i="144"/>
  <c r="E27" i="144"/>
  <c r="D27" i="144"/>
  <c r="C27" i="144"/>
  <c r="B27" i="144"/>
  <c r="A17" i="144"/>
  <c r="A16" i="144"/>
  <c r="A15" i="144"/>
  <c r="A6" i="144"/>
  <c r="A17" i="143"/>
  <c r="A16" i="143"/>
  <c r="A15" i="143"/>
  <c r="A37" i="143"/>
  <c r="A36" i="143"/>
  <c r="L28" i="143"/>
  <c r="K28" i="143"/>
  <c r="J28" i="143"/>
  <c r="I28" i="143"/>
  <c r="H28" i="143"/>
  <c r="G28" i="143"/>
  <c r="F28" i="143"/>
  <c r="E28" i="143"/>
  <c r="D28" i="143"/>
  <c r="C28" i="143"/>
  <c r="B28" i="143"/>
  <c r="L27" i="143"/>
  <c r="K27" i="143"/>
  <c r="J27" i="143"/>
  <c r="I27" i="143"/>
  <c r="H27" i="143"/>
  <c r="G27" i="143"/>
  <c r="F27" i="143"/>
  <c r="E27" i="143"/>
  <c r="D27" i="143"/>
  <c r="C27" i="143"/>
  <c r="B27" i="143"/>
  <c r="A6" i="143"/>
  <c r="A37" i="142"/>
  <c r="A36" i="142"/>
  <c r="A35" i="142"/>
  <c r="A15" i="142"/>
  <c r="A16" i="142"/>
  <c r="A17" i="142"/>
  <c r="D53" i="141"/>
  <c r="A53" i="141"/>
  <c r="A51" i="141"/>
  <c r="A50" i="141"/>
  <c r="A49" i="141"/>
  <c r="A48" i="141"/>
  <c r="A47" i="141"/>
  <c r="A46" i="141"/>
  <c r="A45" i="141"/>
  <c r="A44" i="141"/>
  <c r="A43" i="141"/>
  <c r="A42" i="141"/>
  <c r="A41" i="141"/>
  <c r="A40" i="141"/>
  <c r="L28" i="141"/>
  <c r="K28" i="141"/>
  <c r="J28" i="141"/>
  <c r="I28" i="141"/>
  <c r="H28" i="141"/>
  <c r="G28" i="141"/>
  <c r="F28" i="141"/>
  <c r="E28" i="141"/>
  <c r="D28" i="141"/>
  <c r="C28" i="141"/>
  <c r="B28" i="141"/>
  <c r="L27" i="141"/>
  <c r="K27" i="141"/>
  <c r="J27" i="141"/>
  <c r="I27" i="141"/>
  <c r="H27" i="141"/>
  <c r="G27" i="141"/>
  <c r="F27" i="141"/>
  <c r="E27" i="141"/>
  <c r="D27" i="141"/>
  <c r="C27" i="141"/>
  <c r="B27" i="141"/>
  <c r="A17" i="141"/>
  <c r="A16" i="141"/>
  <c r="A15" i="141"/>
  <c r="A6" i="141"/>
  <c r="D53" i="140"/>
  <c r="A53" i="140"/>
  <c r="A51" i="140"/>
  <c r="A50" i="140"/>
  <c r="A49" i="140"/>
  <c r="A48" i="140"/>
  <c r="A47" i="140"/>
  <c r="A46" i="140"/>
  <c r="A45" i="140"/>
  <c r="A44" i="140"/>
  <c r="A43" i="140"/>
  <c r="A42" i="140"/>
  <c r="A41" i="140"/>
  <c r="A40" i="140"/>
  <c r="A37" i="140"/>
  <c r="A36" i="140"/>
  <c r="A35" i="140"/>
  <c r="L28" i="140"/>
  <c r="K28" i="140"/>
  <c r="J28" i="140"/>
  <c r="I28" i="140"/>
  <c r="H28" i="140"/>
  <c r="G28" i="140"/>
  <c r="F28" i="140"/>
  <c r="E28" i="140"/>
  <c r="D28" i="140"/>
  <c r="C28" i="140"/>
  <c r="B28" i="140"/>
  <c r="L27" i="140"/>
  <c r="K27" i="140"/>
  <c r="J27" i="140"/>
  <c r="I27" i="140"/>
  <c r="H27" i="140"/>
  <c r="G27" i="140"/>
  <c r="F27" i="140"/>
  <c r="E27" i="140"/>
  <c r="D27" i="140"/>
  <c r="C27" i="140"/>
  <c r="B27" i="140"/>
  <c r="A17" i="140"/>
  <c r="A16" i="140"/>
  <c r="A15" i="140"/>
  <c r="A6" i="140"/>
  <c r="A37" i="139"/>
  <c r="A36" i="139"/>
  <c r="A35" i="139"/>
  <c r="A17" i="139"/>
  <c r="A16" i="139"/>
  <c r="A15" i="139"/>
  <c r="A39" i="198"/>
  <c r="A38" i="198"/>
  <c r="A37" i="198"/>
  <c r="A39" i="197"/>
  <c r="A38" i="197"/>
  <c r="A37" i="197"/>
  <c r="A16" i="138"/>
  <c r="A15" i="138"/>
  <c r="A34" i="138"/>
  <c r="L29" i="198"/>
  <c r="K29" i="198"/>
  <c r="J29" i="198"/>
  <c r="I29" i="198"/>
  <c r="H29" i="198"/>
  <c r="G29" i="198"/>
  <c r="F29" i="198"/>
  <c r="E29" i="198"/>
  <c r="D29" i="198"/>
  <c r="C29" i="198"/>
  <c r="B29" i="198"/>
  <c r="L28" i="198"/>
  <c r="K28" i="198"/>
  <c r="J28" i="198"/>
  <c r="I28" i="198"/>
  <c r="H28" i="198"/>
  <c r="G28" i="198"/>
  <c r="F28" i="198"/>
  <c r="E28" i="198"/>
  <c r="D28" i="198"/>
  <c r="C28" i="198"/>
  <c r="B28" i="198"/>
  <c r="A17" i="198"/>
  <c r="A16" i="198"/>
  <c r="A7" i="198"/>
  <c r="A6" i="198"/>
  <c r="L29" i="197"/>
  <c r="K29" i="197"/>
  <c r="J29" i="197"/>
  <c r="I29" i="197"/>
  <c r="H29" i="197"/>
  <c r="G29" i="197"/>
  <c r="F29" i="197"/>
  <c r="E29" i="197"/>
  <c r="D29" i="197"/>
  <c r="C29" i="197"/>
  <c r="B29" i="197"/>
  <c r="L28" i="197"/>
  <c r="K28" i="197"/>
  <c r="J28" i="197"/>
  <c r="I28" i="197"/>
  <c r="H28" i="197"/>
  <c r="G28" i="197"/>
  <c r="F28" i="197"/>
  <c r="E28" i="197"/>
  <c r="D28" i="197"/>
  <c r="C28" i="197"/>
  <c r="B28" i="197"/>
  <c r="A17" i="197"/>
  <c r="A16" i="197"/>
  <c r="A7" i="197"/>
  <c r="A6" i="197"/>
  <c r="A47" i="182"/>
  <c r="A46" i="182"/>
  <c r="J42" i="98"/>
  <c r="J41" i="98"/>
  <c r="J40" i="98"/>
  <c r="J39" i="98"/>
  <c r="J37" i="98"/>
  <c r="J44" i="97"/>
  <c r="J43" i="97"/>
  <c r="J42" i="97"/>
  <c r="J41" i="97"/>
  <c r="J39" i="97"/>
  <c r="J44" i="2"/>
  <c r="J43" i="2"/>
  <c r="J42" i="2"/>
  <c r="J41" i="2"/>
  <c r="J39" i="2"/>
  <c r="J44" i="1"/>
  <c r="J43" i="1"/>
  <c r="J42" i="1"/>
  <c r="J41" i="1"/>
  <c r="J39" i="1"/>
  <c r="J44" i="96"/>
  <c r="J43" i="96"/>
  <c r="J42" i="96"/>
  <c r="J41" i="96"/>
  <c r="J39" i="96"/>
  <c r="A41" i="1"/>
  <c r="A39" i="1"/>
  <c r="J38" i="1"/>
  <c r="A38" i="1"/>
  <c r="J37" i="1"/>
  <c r="A37" i="1"/>
  <c r="J36" i="1"/>
  <c r="A36" i="1"/>
  <c r="J35" i="1"/>
  <c r="A35" i="1"/>
  <c r="J34" i="1"/>
  <c r="A34" i="1"/>
  <c r="A33" i="1"/>
  <c r="A34" i="136"/>
  <c r="A30" i="98"/>
  <c r="A30" i="97"/>
  <c r="A30" i="96"/>
  <c r="A30" i="1"/>
  <c r="A36" i="137"/>
  <c r="A30" i="131"/>
  <c r="A39" i="182"/>
  <c r="A38" i="182"/>
  <c r="A37" i="182"/>
  <c r="A17" i="182"/>
  <c r="A16" i="182"/>
  <c r="J36" i="98"/>
  <c r="J35" i="98"/>
  <c r="J34" i="98"/>
  <c r="A33" i="98"/>
  <c r="A41" i="97"/>
  <c r="A39" i="97"/>
  <c r="J38" i="97"/>
  <c r="A38" i="97"/>
  <c r="J37" i="97"/>
  <c r="A37" i="97"/>
  <c r="J36" i="97"/>
  <c r="A36" i="97"/>
  <c r="J35" i="97"/>
  <c r="A35" i="97"/>
  <c r="J34" i="97"/>
  <c r="A34" i="97"/>
  <c r="J33" i="97"/>
  <c r="A33" i="97"/>
  <c r="A41" i="2"/>
  <c r="A39" i="2"/>
  <c r="J38" i="2"/>
  <c r="A38" i="2"/>
  <c r="J37" i="2"/>
  <c r="A37" i="2"/>
  <c r="J36" i="2"/>
  <c r="A36" i="2"/>
  <c r="J35" i="2"/>
  <c r="A35" i="2"/>
  <c r="J34" i="2"/>
  <c r="A34" i="2"/>
  <c r="J33" i="2"/>
  <c r="A33" i="2"/>
  <c r="J38" i="96"/>
  <c r="J37" i="96"/>
  <c r="J36" i="96"/>
  <c r="J35" i="96"/>
  <c r="J34" i="96"/>
  <c r="J33" i="96"/>
  <c r="A39" i="98"/>
  <c r="A37" i="98"/>
  <c r="A36" i="98"/>
  <c r="A35" i="98"/>
  <c r="A34" i="98"/>
  <c r="A41" i="96"/>
  <c r="A39" i="96"/>
  <c r="A38" i="96"/>
  <c r="A37" i="96"/>
  <c r="A36" i="96"/>
  <c r="A35" i="96"/>
  <c r="A34" i="96"/>
  <c r="A33" i="96"/>
  <c r="A45" i="196"/>
  <c r="A44" i="196"/>
  <c r="A43" i="196"/>
  <c r="E40" i="196"/>
  <c r="A17" i="196"/>
  <c r="A16" i="196"/>
  <c r="A7" i="196"/>
  <c r="A6" i="196"/>
  <c r="A6" i="193"/>
  <c r="A20" i="193"/>
  <c r="A19" i="193"/>
  <c r="A7" i="193"/>
  <c r="A7" i="192"/>
  <c r="A20" i="192"/>
  <c r="A19" i="192"/>
  <c r="A6" i="192"/>
  <c r="A25" i="191"/>
  <c r="A23" i="191"/>
  <c r="A7" i="191"/>
  <c r="A6" i="191"/>
  <c r="A19" i="191"/>
  <c r="A18" i="191"/>
  <c r="A24" i="190"/>
  <c r="A7" i="190"/>
  <c r="A19" i="190"/>
  <c r="A18" i="190"/>
  <c r="D30" i="189"/>
  <c r="A30" i="189"/>
  <c r="A28" i="189"/>
  <c r="A23" i="189"/>
  <c r="A22" i="189"/>
  <c r="A7" i="189"/>
  <c r="A6" i="189"/>
  <c r="A18" i="186"/>
  <c r="A17" i="186"/>
  <c r="A7" i="186"/>
  <c r="A6" i="186"/>
  <c r="A54" i="182"/>
  <c r="D56" i="182"/>
  <c r="A56" i="182"/>
  <c r="A52" i="182"/>
  <c r="A51" i="182"/>
  <c r="A50" i="182"/>
  <c r="A48" i="182"/>
  <c r="A45" i="182"/>
  <c r="A44" i="182"/>
  <c r="A43" i="182"/>
  <c r="A42" i="182"/>
  <c r="A49" i="182"/>
  <c r="A7" i="182"/>
  <c r="A6" i="182"/>
  <c r="H64" i="182"/>
  <c r="H60" i="182"/>
  <c r="L29" i="182"/>
  <c r="K29" i="182"/>
  <c r="J29" i="182"/>
  <c r="I29" i="182"/>
  <c r="H29" i="182"/>
  <c r="G29" i="182"/>
  <c r="F29" i="182"/>
  <c r="E29" i="182"/>
  <c r="D29" i="182"/>
  <c r="C29" i="182"/>
  <c r="B29" i="182"/>
  <c r="L28" i="182"/>
  <c r="K28" i="182"/>
  <c r="J28" i="182"/>
  <c r="I28" i="182"/>
  <c r="H28" i="182"/>
  <c r="G28" i="182"/>
  <c r="F28" i="182"/>
  <c r="E28" i="182"/>
  <c r="D28" i="182"/>
  <c r="C28" i="182"/>
  <c r="B28" i="182"/>
  <c r="A16" i="136"/>
  <c r="A15" i="136"/>
  <c r="A16" i="137"/>
  <c r="A15" i="137"/>
  <c r="A16" i="131"/>
  <c r="A15" i="131"/>
  <c r="A16" i="98"/>
  <c r="A15" i="98"/>
  <c r="A16" i="97"/>
  <c r="A15" i="97"/>
  <c r="A16" i="2"/>
  <c r="A15" i="2"/>
  <c r="A16" i="96"/>
  <c r="A15" i="96"/>
  <c r="A6" i="176"/>
  <c r="A6" i="173"/>
  <c r="A6" i="170"/>
  <c r="A6" i="167"/>
  <c r="A52" i="166"/>
  <c r="A43" i="166"/>
  <c r="A42" i="166"/>
  <c r="A6" i="166"/>
  <c r="A50" i="166"/>
  <c r="A49" i="166"/>
  <c r="A48" i="166"/>
  <c r="A47" i="166"/>
  <c r="A46" i="166"/>
  <c r="A45" i="166"/>
  <c r="A44" i="166"/>
  <c r="H53" i="166"/>
  <c r="A41" i="166"/>
  <c r="A6" i="165"/>
  <c r="A53" i="165"/>
  <c r="A51" i="165"/>
  <c r="A50" i="165"/>
  <c r="A49" i="165"/>
  <c r="A48" i="165"/>
  <c r="A47" i="165"/>
  <c r="A46" i="165"/>
  <c r="A45" i="165"/>
  <c r="A44" i="165"/>
  <c r="A43" i="165"/>
  <c r="A42" i="165"/>
  <c r="A41" i="165"/>
  <c r="A53" i="164"/>
  <c r="A6" i="164"/>
  <c r="A51" i="164"/>
  <c r="A50" i="164"/>
  <c r="A49" i="164"/>
  <c r="A48" i="164"/>
  <c r="A47" i="164"/>
  <c r="A46" i="164"/>
  <c r="A45" i="164"/>
  <c r="A44" i="164"/>
  <c r="A43" i="164"/>
  <c r="A42" i="164"/>
  <c r="A41" i="164"/>
  <c r="A49" i="163"/>
  <c r="A48" i="163"/>
  <c r="A6" i="163"/>
  <c r="A53" i="163"/>
  <c r="A51" i="163"/>
  <c r="A50" i="163"/>
  <c r="H54" i="163"/>
  <c r="A47" i="163"/>
  <c r="A46" i="163"/>
  <c r="A45" i="163"/>
  <c r="A44" i="163"/>
  <c r="A43" i="163"/>
  <c r="A42" i="163"/>
  <c r="A41" i="163"/>
  <c r="M31" i="160"/>
  <c r="L31" i="160"/>
  <c r="K31" i="160"/>
  <c r="J31" i="160"/>
  <c r="I31" i="160"/>
  <c r="H31" i="160"/>
  <c r="G31" i="160"/>
  <c r="F31" i="160"/>
  <c r="E31" i="160"/>
  <c r="D31" i="160"/>
  <c r="C31" i="160"/>
  <c r="B31" i="160"/>
  <c r="M30" i="160"/>
  <c r="L30" i="160"/>
  <c r="K30" i="160"/>
  <c r="J30" i="160"/>
  <c r="I30" i="160"/>
  <c r="H30" i="160"/>
  <c r="G30" i="160"/>
  <c r="F30" i="160"/>
  <c r="E30" i="160"/>
  <c r="D30" i="160"/>
  <c r="C30" i="160"/>
  <c r="B30" i="160"/>
  <c r="A30" i="160"/>
  <c r="M29" i="160"/>
  <c r="L29" i="160"/>
  <c r="K29" i="160"/>
  <c r="J29" i="160"/>
  <c r="I29" i="160"/>
  <c r="H29" i="160"/>
  <c r="G29" i="160"/>
  <c r="F29" i="160"/>
  <c r="E29" i="160"/>
  <c r="D29" i="160"/>
  <c r="C29" i="160"/>
  <c r="B29" i="160"/>
  <c r="A6" i="161"/>
  <c r="A6" i="160"/>
  <c r="A46" i="160"/>
  <c r="A45" i="160"/>
  <c r="A44" i="160"/>
  <c r="A43" i="160"/>
  <c r="A42" i="160"/>
  <c r="A46" i="159"/>
  <c r="A45" i="159"/>
  <c r="A47" i="159"/>
  <c r="A42" i="159"/>
  <c r="A6" i="159"/>
  <c r="A53" i="159"/>
  <c r="A51" i="159"/>
  <c r="A50" i="159"/>
  <c r="A49" i="159"/>
  <c r="A48" i="159"/>
  <c r="A44" i="159"/>
  <c r="A43" i="159"/>
  <c r="A41" i="159"/>
  <c r="A51" i="158"/>
  <c r="A6" i="158"/>
  <c r="A49" i="158"/>
  <c r="A48" i="158"/>
  <c r="A47" i="158"/>
  <c r="A46" i="158"/>
  <c r="A45" i="158"/>
  <c r="A44" i="158"/>
  <c r="A43" i="158"/>
  <c r="A42" i="158"/>
  <c r="J52" i="158"/>
  <c r="A55" i="157"/>
  <c r="A45" i="157"/>
  <c r="A6" i="157"/>
  <c r="A53" i="157"/>
  <c r="A52" i="157"/>
  <c r="A51" i="157"/>
  <c r="A50" i="157"/>
  <c r="A49" i="157"/>
  <c r="A46" i="157"/>
  <c r="A48" i="157"/>
  <c r="A47" i="157"/>
  <c r="A44" i="157"/>
  <c r="A43" i="157"/>
  <c r="A42" i="157"/>
  <c r="A44" i="156"/>
  <c r="A43" i="156"/>
  <c r="A45" i="156"/>
  <c r="A6" i="156"/>
  <c r="A54" i="156"/>
  <c r="A52" i="156"/>
  <c r="A51" i="156"/>
  <c r="A50" i="156"/>
  <c r="A49" i="156"/>
  <c r="A48" i="156"/>
  <c r="A46" i="156"/>
  <c r="J55" i="156"/>
  <c r="A47" i="156"/>
  <c r="A42" i="156"/>
  <c r="A53" i="155"/>
  <c r="A52" i="155"/>
  <c r="A50" i="155"/>
  <c r="A49" i="155"/>
  <c r="A48" i="155"/>
  <c r="A47" i="155"/>
  <c r="A46" i="155"/>
  <c r="A45" i="155"/>
  <c r="A44" i="155"/>
  <c r="A43" i="155"/>
  <c r="A42" i="155"/>
  <c r="A6" i="155"/>
  <c r="A43" i="154"/>
  <c r="A34" i="131"/>
  <c r="A6" i="154"/>
  <c r="A46" i="154"/>
  <c r="A45" i="154"/>
  <c r="A44" i="154"/>
  <c r="A42" i="154"/>
  <c r="L31" i="154"/>
  <c r="K31" i="154"/>
  <c r="J31" i="154"/>
  <c r="I31" i="154"/>
  <c r="H31" i="154"/>
  <c r="G31" i="154"/>
  <c r="F31" i="154"/>
  <c r="E31" i="154"/>
  <c r="D31" i="154"/>
  <c r="C31" i="154"/>
  <c r="B31" i="154"/>
  <c r="L30" i="154"/>
  <c r="K30" i="154"/>
  <c r="J30" i="154"/>
  <c r="I30" i="154"/>
  <c r="H30" i="154"/>
  <c r="G30" i="154"/>
  <c r="F30" i="154"/>
  <c r="E30" i="154"/>
  <c r="D30" i="154"/>
  <c r="C30" i="154"/>
  <c r="B30" i="154"/>
  <c r="A6" i="151"/>
  <c r="A50" i="151"/>
  <c r="A48" i="151"/>
  <c r="A47" i="151"/>
  <c r="A46" i="151"/>
  <c r="A45" i="151"/>
  <c r="A44" i="151"/>
  <c r="A43" i="151"/>
  <c r="J51" i="151"/>
  <c r="A42" i="151"/>
  <c r="A41" i="151"/>
  <c r="L29" i="151"/>
  <c r="K29" i="151"/>
  <c r="J29" i="151"/>
  <c r="I29" i="151"/>
  <c r="H29" i="151"/>
  <c r="G29" i="151"/>
  <c r="F29" i="151"/>
  <c r="E29" i="151"/>
  <c r="D29" i="151"/>
  <c r="C29" i="151"/>
  <c r="B29" i="151"/>
  <c r="L28" i="151"/>
  <c r="K28" i="151"/>
  <c r="J28" i="151"/>
  <c r="I28" i="151"/>
  <c r="H28" i="151"/>
  <c r="G28" i="151"/>
  <c r="F28" i="151"/>
  <c r="E28" i="151"/>
  <c r="D28" i="151"/>
  <c r="C28" i="151"/>
  <c r="B28" i="151"/>
  <c r="A45" i="148"/>
  <c r="A42" i="148"/>
  <c r="A6" i="148"/>
  <c r="A51" i="148"/>
  <c r="A49" i="148"/>
  <c r="A47" i="148"/>
  <c r="A46" i="148"/>
  <c r="A48" i="148"/>
  <c r="A44" i="148"/>
  <c r="A43" i="148"/>
  <c r="A41" i="148"/>
  <c r="L29" i="148"/>
  <c r="K29" i="148"/>
  <c r="J29" i="148"/>
  <c r="I29" i="148"/>
  <c r="H29" i="148"/>
  <c r="G29" i="148"/>
  <c r="F29" i="148"/>
  <c r="E29" i="148"/>
  <c r="D29" i="148"/>
  <c r="C29" i="148"/>
  <c r="B29" i="148"/>
  <c r="L28" i="148"/>
  <c r="K28" i="148"/>
  <c r="J28" i="148"/>
  <c r="I28" i="148"/>
  <c r="H28" i="148"/>
  <c r="G28" i="148"/>
  <c r="F28" i="148"/>
  <c r="E28" i="148"/>
  <c r="D28" i="148"/>
  <c r="C28" i="148"/>
  <c r="B28" i="148"/>
  <c r="A51" i="145"/>
  <c r="A50" i="145"/>
  <c r="A48" i="145"/>
  <c r="A45" i="145"/>
  <c r="A44" i="145"/>
  <c r="A6" i="145"/>
  <c r="A49" i="145"/>
  <c r="A47" i="145"/>
  <c r="A46" i="145"/>
  <c r="A43" i="145"/>
  <c r="A42" i="145"/>
  <c r="A41" i="145"/>
  <c r="A40" i="145"/>
  <c r="L28" i="145"/>
  <c r="K28" i="145"/>
  <c r="J28" i="145"/>
  <c r="I28" i="145"/>
  <c r="H28" i="145"/>
  <c r="G28" i="145"/>
  <c r="F28" i="145"/>
  <c r="E28" i="145"/>
  <c r="D28" i="145"/>
  <c r="C28" i="145"/>
  <c r="B28" i="145"/>
  <c r="L27" i="145"/>
  <c r="K27" i="145"/>
  <c r="J27" i="145"/>
  <c r="I27" i="145"/>
  <c r="H27" i="145"/>
  <c r="G27" i="145"/>
  <c r="F27" i="145"/>
  <c r="E27" i="145"/>
  <c r="D27" i="145"/>
  <c r="C27" i="145"/>
  <c r="B27" i="145"/>
  <c r="A6" i="142"/>
  <c r="D53" i="142"/>
  <c r="A53" i="142"/>
  <c r="A52" i="142"/>
  <c r="A51" i="142"/>
  <c r="A50" i="142"/>
  <c r="A49" i="142"/>
  <c r="A48" i="142"/>
  <c r="A47" i="142"/>
  <c r="A46" i="142"/>
  <c r="A45" i="142"/>
  <c r="A44" i="142"/>
  <c r="A43" i="142"/>
  <c r="A42" i="142"/>
  <c r="A41" i="142"/>
  <c r="A40" i="142"/>
  <c r="L28" i="142"/>
  <c r="K28" i="142"/>
  <c r="J28" i="142"/>
  <c r="I28" i="142"/>
  <c r="H28" i="142"/>
  <c r="G28" i="142"/>
  <c r="F28" i="142"/>
  <c r="E28" i="142"/>
  <c r="D28" i="142"/>
  <c r="C28" i="142"/>
  <c r="B28" i="142"/>
  <c r="L27" i="142"/>
  <c r="K27" i="142"/>
  <c r="J27" i="142"/>
  <c r="I27" i="142"/>
  <c r="H27" i="142"/>
  <c r="G27" i="142"/>
  <c r="F27" i="142"/>
  <c r="E27" i="142"/>
  <c r="D27" i="142"/>
  <c r="C27" i="142"/>
  <c r="B27" i="142"/>
  <c r="D53" i="139"/>
  <c r="A53" i="139"/>
  <c r="A50" i="139"/>
  <c r="A49" i="139"/>
  <c r="A48" i="139"/>
  <c r="A47" i="139"/>
  <c r="A43" i="139"/>
  <c r="A41" i="139"/>
  <c r="A42" i="139"/>
  <c r="A40" i="139"/>
  <c r="A6" i="139"/>
  <c r="A46" i="139"/>
  <c r="A45" i="139"/>
  <c r="A44" i="139"/>
  <c r="L28" i="139"/>
  <c r="K28" i="139"/>
  <c r="J28" i="139"/>
  <c r="I28" i="139"/>
  <c r="H28" i="139"/>
  <c r="G28" i="139"/>
  <c r="F28" i="139"/>
  <c r="E28" i="139"/>
  <c r="D28" i="139"/>
  <c r="C28" i="139"/>
  <c r="B28" i="139"/>
  <c r="L27" i="139"/>
  <c r="K27" i="139"/>
  <c r="J27" i="139"/>
  <c r="I27" i="139"/>
  <c r="H27" i="139"/>
  <c r="G27" i="139"/>
  <c r="F27" i="139"/>
  <c r="E27" i="139"/>
  <c r="D27" i="139"/>
  <c r="C27" i="139"/>
  <c r="B27" i="139"/>
  <c r="A6" i="138"/>
  <c r="A43" i="138"/>
  <c r="A41" i="138"/>
  <c r="A40" i="138"/>
  <c r="A39" i="138"/>
  <c r="A38" i="138"/>
  <c r="J44" i="138"/>
  <c r="A37" i="138"/>
  <c r="L27" i="138"/>
  <c r="K27" i="138"/>
  <c r="J27" i="138"/>
  <c r="I27" i="138"/>
  <c r="H27" i="138"/>
  <c r="G27" i="138"/>
  <c r="F27" i="138"/>
  <c r="E27" i="138"/>
  <c r="D27" i="138"/>
  <c r="C27" i="138"/>
  <c r="B27" i="138"/>
  <c r="L26" i="138"/>
  <c r="K26" i="138"/>
  <c r="J26" i="138"/>
  <c r="I26" i="138"/>
  <c r="H26" i="138"/>
  <c r="G26" i="138"/>
  <c r="F26" i="138"/>
  <c r="E26" i="138"/>
  <c r="D26" i="138"/>
  <c r="C26" i="138"/>
  <c r="B26" i="138"/>
  <c r="H60" i="137"/>
  <c r="H58" i="137"/>
  <c r="H56" i="137"/>
  <c r="A48" i="137"/>
  <c r="A46" i="137"/>
  <c r="A45" i="137"/>
  <c r="A44" i="137"/>
  <c r="A43" i="137"/>
  <c r="A42" i="137"/>
  <c r="A41" i="137"/>
  <c r="A40" i="137"/>
  <c r="A39" i="137"/>
  <c r="L27" i="137"/>
  <c r="K27" i="137"/>
  <c r="J27" i="137"/>
  <c r="I27" i="137"/>
  <c r="H27" i="137"/>
  <c r="G27" i="137"/>
  <c r="F27" i="137"/>
  <c r="E27" i="137"/>
  <c r="D27" i="137"/>
  <c r="C27" i="137"/>
  <c r="B27" i="137"/>
  <c r="L26" i="137"/>
  <c r="K26" i="137"/>
  <c r="J26" i="137"/>
  <c r="I26" i="137"/>
  <c r="H26" i="137"/>
  <c r="G26" i="137"/>
  <c r="F26" i="137"/>
  <c r="E26" i="137"/>
  <c r="D26" i="137"/>
  <c r="C26" i="137"/>
  <c r="B26" i="137"/>
  <c r="A6" i="136"/>
  <c r="A37" i="136"/>
  <c r="A38" i="136"/>
  <c r="A39" i="136"/>
  <c r="A40" i="136"/>
  <c r="A44" i="136"/>
  <c r="A41" i="136"/>
  <c r="L27" i="136"/>
  <c r="K27" i="136"/>
  <c r="J27" i="136"/>
  <c r="I27" i="136"/>
  <c r="H27" i="136"/>
  <c r="G27" i="136"/>
  <c r="F27" i="136"/>
  <c r="E27" i="136"/>
  <c r="D27" i="136"/>
  <c r="C27" i="136"/>
  <c r="B27" i="136"/>
  <c r="L26" i="136"/>
  <c r="K26" i="136"/>
  <c r="J26" i="136"/>
  <c r="I26" i="136"/>
  <c r="H26" i="136"/>
  <c r="G26" i="136"/>
  <c r="F26" i="136"/>
  <c r="E26" i="136"/>
  <c r="D26" i="136"/>
  <c r="C26" i="136"/>
  <c r="B26" i="136"/>
  <c r="B6" i="123"/>
  <c r="F6" i="123"/>
  <c r="B8" i="123"/>
  <c r="D8" i="123"/>
  <c r="A9" i="123"/>
  <c r="A20" i="123"/>
  <c r="B20" i="123"/>
  <c r="E20" i="123"/>
  <c r="F20" i="123"/>
  <c r="I20" i="123"/>
  <c r="J20" i="123"/>
  <c r="D20" i="123"/>
  <c r="K20" i="123"/>
  <c r="L20" i="123"/>
  <c r="A21" i="123"/>
  <c r="B21" i="123"/>
  <c r="E21" i="123"/>
  <c r="F21" i="123"/>
  <c r="I21" i="123"/>
  <c r="J21" i="123"/>
  <c r="D21" i="123"/>
  <c r="K21" i="123"/>
  <c r="L21" i="123"/>
  <c r="H21" i="123"/>
  <c r="A22" i="123"/>
  <c r="B22" i="123"/>
  <c r="E22" i="123"/>
  <c r="F22" i="123"/>
  <c r="I22" i="123"/>
  <c r="J22" i="123"/>
  <c r="D22" i="123"/>
  <c r="K22" i="123"/>
  <c r="L22" i="123"/>
  <c r="H22" i="123"/>
  <c r="A23" i="123"/>
  <c r="B23" i="123"/>
  <c r="E23" i="123"/>
  <c r="F23" i="123"/>
  <c r="I23" i="123"/>
  <c r="J23" i="123"/>
  <c r="D23" i="123"/>
  <c r="K23" i="123"/>
  <c r="L23" i="123"/>
  <c r="H23" i="123"/>
  <c r="A24" i="123"/>
  <c r="B24" i="123"/>
  <c r="E24" i="123"/>
  <c r="F24" i="123"/>
  <c r="I24" i="123"/>
  <c r="J24" i="123"/>
  <c r="D24" i="123"/>
  <c r="K24" i="123"/>
  <c r="L24" i="123"/>
  <c r="H24" i="123"/>
  <c r="A25" i="123"/>
  <c r="B25" i="123"/>
  <c r="E25" i="123"/>
  <c r="F25" i="123"/>
  <c r="I25" i="123"/>
  <c r="J25" i="123"/>
  <c r="D25" i="123"/>
  <c r="K25" i="123"/>
  <c r="L25" i="123"/>
  <c r="H25" i="123"/>
  <c r="A26" i="123"/>
  <c r="B26" i="123"/>
  <c r="E26" i="123"/>
  <c r="F26" i="123"/>
  <c r="I26" i="123"/>
  <c r="J26" i="123"/>
  <c r="D26" i="123"/>
  <c r="K26" i="123"/>
  <c r="L26" i="123"/>
  <c r="H26" i="123"/>
  <c r="A27" i="123"/>
  <c r="B27" i="123"/>
  <c r="E27" i="123"/>
  <c r="F27" i="123"/>
  <c r="I27" i="123"/>
  <c r="J27" i="123"/>
  <c r="D27" i="123"/>
  <c r="K27" i="123"/>
  <c r="L27" i="123"/>
  <c r="H27" i="123"/>
  <c r="A28" i="123"/>
  <c r="B28" i="123"/>
  <c r="E28" i="123"/>
  <c r="F28" i="123"/>
  <c r="I28" i="123"/>
  <c r="J28" i="123"/>
  <c r="D28" i="123"/>
  <c r="K28" i="123"/>
  <c r="L28" i="123"/>
  <c r="H28" i="123"/>
  <c r="A29" i="123"/>
  <c r="B29" i="123"/>
  <c r="E29" i="123"/>
  <c r="F29" i="123"/>
  <c r="I29" i="123"/>
  <c r="J29" i="123"/>
  <c r="D29" i="123"/>
  <c r="K29" i="123"/>
  <c r="L29" i="123"/>
  <c r="H29" i="123"/>
  <c r="A30" i="123"/>
  <c r="B30" i="123"/>
  <c r="E30" i="123"/>
  <c r="F30" i="123"/>
  <c r="I30" i="123"/>
  <c r="J30" i="123"/>
  <c r="D30" i="123"/>
  <c r="K30" i="123"/>
  <c r="L30" i="123"/>
  <c r="H30" i="123"/>
  <c r="A31" i="123"/>
  <c r="B31" i="123"/>
  <c r="E31" i="123"/>
  <c r="F31" i="123"/>
  <c r="I31" i="123"/>
  <c r="J31" i="123"/>
  <c r="D31" i="123"/>
  <c r="K31" i="123"/>
  <c r="L31" i="123"/>
  <c r="H31" i="123"/>
  <c r="A32" i="123"/>
  <c r="B32" i="123"/>
  <c r="E32" i="123"/>
  <c r="F32" i="123"/>
  <c r="I32" i="123"/>
  <c r="J32" i="123"/>
  <c r="D32" i="123"/>
  <c r="K32" i="123"/>
  <c r="L32" i="123"/>
  <c r="H32" i="123"/>
  <c r="A33" i="123"/>
  <c r="B33" i="123"/>
  <c r="E33" i="123"/>
  <c r="F33" i="123"/>
  <c r="I33" i="123"/>
  <c r="J33" i="123"/>
  <c r="D33" i="123"/>
  <c r="K33" i="123"/>
  <c r="L33" i="123"/>
  <c r="H33" i="123"/>
  <c r="A34" i="123"/>
  <c r="B34" i="123"/>
  <c r="E34" i="123"/>
  <c r="F34" i="123"/>
  <c r="I34" i="123"/>
  <c r="J34" i="123"/>
  <c r="D34" i="123"/>
  <c r="K34" i="123"/>
  <c r="L34" i="123"/>
  <c r="H34" i="123"/>
  <c r="A35" i="123"/>
  <c r="B35" i="123"/>
  <c r="E35" i="123"/>
  <c r="F35" i="123"/>
  <c r="I35" i="123"/>
  <c r="J35" i="123"/>
  <c r="D35" i="123"/>
  <c r="K35" i="123"/>
  <c r="L35" i="123"/>
  <c r="H35" i="123"/>
  <c r="A36" i="123"/>
  <c r="B36" i="123"/>
  <c r="E36" i="123"/>
  <c r="F36" i="123"/>
  <c r="I36" i="123"/>
  <c r="J36" i="123"/>
  <c r="D36" i="123"/>
  <c r="K36" i="123"/>
  <c r="L36" i="123"/>
  <c r="H36" i="123"/>
  <c r="A37" i="123"/>
  <c r="B37" i="123"/>
  <c r="E37" i="123"/>
  <c r="F37" i="123"/>
  <c r="I37" i="123"/>
  <c r="J37" i="123"/>
  <c r="D37" i="123"/>
  <c r="K37" i="123"/>
  <c r="L37" i="123"/>
  <c r="H37" i="123"/>
  <c r="A45" i="123"/>
  <c r="A6" i="131"/>
  <c r="B22" i="131"/>
  <c r="C22" i="131"/>
  <c r="D22" i="131"/>
  <c r="E22" i="131"/>
  <c r="F22" i="131"/>
  <c r="G22" i="131"/>
  <c r="H22" i="131"/>
  <c r="I22" i="131"/>
  <c r="J22" i="131"/>
  <c r="K22" i="131"/>
  <c r="L22" i="131"/>
  <c r="B23" i="131"/>
  <c r="C23" i="131"/>
  <c r="D23" i="131"/>
  <c r="E23" i="131"/>
  <c r="F23" i="131"/>
  <c r="G23" i="131"/>
  <c r="H23" i="131"/>
  <c r="I23" i="131"/>
  <c r="J23" i="131"/>
  <c r="K23" i="131"/>
  <c r="L23" i="131"/>
  <c r="A33" i="131"/>
  <c r="A35" i="131"/>
  <c r="A36" i="131"/>
  <c r="A38" i="131"/>
  <c r="A6" i="98"/>
  <c r="B22" i="98"/>
  <c r="C22" i="98"/>
  <c r="D22" i="98"/>
  <c r="E22" i="98"/>
  <c r="F22" i="98"/>
  <c r="G22" i="98"/>
  <c r="H22" i="98"/>
  <c r="I22" i="98"/>
  <c r="J22" i="98"/>
  <c r="K22" i="98"/>
  <c r="L22" i="98"/>
  <c r="B23" i="98"/>
  <c r="C23" i="98"/>
  <c r="D23" i="98"/>
  <c r="E23" i="98"/>
  <c r="F23" i="98"/>
  <c r="G23" i="98"/>
  <c r="H23" i="98"/>
  <c r="I23" i="98"/>
  <c r="J23" i="98"/>
  <c r="K23" i="98"/>
  <c r="L23" i="98"/>
  <c r="A6" i="97"/>
  <c r="B22" i="97"/>
  <c r="C22" i="97"/>
  <c r="D22" i="97"/>
  <c r="E22" i="97"/>
  <c r="F22" i="97"/>
  <c r="G22" i="97"/>
  <c r="H22" i="97"/>
  <c r="I22" i="97"/>
  <c r="J22" i="97"/>
  <c r="K22" i="97"/>
  <c r="L22" i="97"/>
  <c r="B23" i="97"/>
  <c r="C23" i="97"/>
  <c r="D23" i="97"/>
  <c r="E23" i="97"/>
  <c r="F23" i="97"/>
  <c r="G23" i="97"/>
  <c r="H23" i="97"/>
  <c r="I23" i="97"/>
  <c r="J23" i="97"/>
  <c r="K23" i="97"/>
  <c r="L23" i="97"/>
  <c r="A6" i="2"/>
  <c r="B22" i="2"/>
  <c r="C22" i="2"/>
  <c r="D22" i="2"/>
  <c r="E22" i="2"/>
  <c r="F22" i="2"/>
  <c r="G22" i="2"/>
  <c r="H22" i="2"/>
  <c r="I22" i="2"/>
  <c r="J22" i="2"/>
  <c r="K22" i="2"/>
  <c r="L22" i="2"/>
  <c r="B23" i="2"/>
  <c r="C23" i="2"/>
  <c r="D23" i="2"/>
  <c r="E23" i="2"/>
  <c r="F23" i="2"/>
  <c r="G23" i="2"/>
  <c r="H23" i="2"/>
  <c r="I23" i="2"/>
  <c r="J23" i="2"/>
  <c r="K23" i="2"/>
  <c r="L23" i="2"/>
  <c r="A6" i="96"/>
  <c r="B22" i="96"/>
  <c r="C22" i="96"/>
  <c r="D22" i="96"/>
  <c r="E22" i="96"/>
  <c r="F22" i="96"/>
  <c r="G22" i="96"/>
  <c r="H22" i="96"/>
  <c r="I22" i="96"/>
  <c r="J22" i="96"/>
  <c r="K22" i="96"/>
  <c r="L22" i="96"/>
  <c r="B23" i="96"/>
  <c r="C23" i="96"/>
  <c r="D23" i="96"/>
  <c r="E23" i="96"/>
  <c r="F23" i="96"/>
  <c r="G23" i="96"/>
  <c r="H23" i="96"/>
  <c r="I23" i="96"/>
  <c r="J23" i="96"/>
  <c r="K23" i="96"/>
  <c r="L23" i="96"/>
  <c r="A6" i="1"/>
  <c r="A15" i="1"/>
  <c r="A16" i="1"/>
  <c r="B22" i="1"/>
  <c r="C22" i="1"/>
  <c r="D22" i="1"/>
  <c r="E22" i="1"/>
  <c r="F22" i="1"/>
  <c r="G22" i="1"/>
  <c r="H22" i="1"/>
  <c r="I22" i="1"/>
  <c r="J22" i="1"/>
  <c r="K22" i="1"/>
  <c r="L22" i="1"/>
  <c r="B23" i="1"/>
  <c r="C23" i="1"/>
  <c r="D23" i="1"/>
  <c r="E23" i="1"/>
  <c r="F23" i="1"/>
  <c r="G23" i="1"/>
  <c r="H23" i="1"/>
  <c r="I23" i="1"/>
  <c r="J23" i="1"/>
  <c r="K23" i="1"/>
  <c r="L23" i="1"/>
  <c r="O3" i="116"/>
  <c r="R3" i="116"/>
  <c r="O4" i="116"/>
  <c r="R4" i="116"/>
  <c r="O5" i="116"/>
  <c r="T5" i="116"/>
  <c r="O6" i="116"/>
  <c r="R6" i="116"/>
  <c r="T6" i="116"/>
  <c r="O7" i="116"/>
  <c r="S7" i="116"/>
  <c r="O8" i="116"/>
  <c r="T8" i="116"/>
  <c r="R8" i="116"/>
  <c r="O9" i="116"/>
  <c r="T9" i="116"/>
  <c r="O10" i="116"/>
  <c r="R10" i="116"/>
  <c r="O11" i="116"/>
  <c r="R11" i="116"/>
  <c r="O12" i="116"/>
  <c r="R12" i="116"/>
  <c r="T12" i="116"/>
  <c r="O13" i="116"/>
  <c r="V38" i="116"/>
  <c r="A18" i="198"/>
  <c r="V52" i="116"/>
  <c r="V54" i="116"/>
  <c r="V58" i="116"/>
  <c r="V91" i="116"/>
  <c r="V100" i="116"/>
  <c r="F6" i="102"/>
  <c r="I15" i="191" s="1"/>
  <c r="F7" i="102"/>
  <c r="B14" i="123" s="1"/>
  <c r="F8" i="102"/>
  <c r="F51" i="188" s="1"/>
  <c r="F9" i="102"/>
  <c r="H57" i="147" s="1"/>
  <c r="F10" i="102"/>
  <c r="F62" i="206" s="1"/>
  <c r="J50" i="154"/>
  <c r="J52" i="145"/>
  <c r="H60" i="163"/>
  <c r="F58" i="228"/>
  <c r="F60" i="221"/>
  <c r="F51" i="187"/>
  <c r="F55" i="185"/>
  <c r="H48" i="138"/>
  <c r="F42" i="219"/>
  <c r="F50" i="175"/>
  <c r="F56" i="215"/>
  <c r="H60" i="157"/>
  <c r="F58" i="196"/>
  <c r="F55" i="180"/>
  <c r="F55" i="181"/>
  <c r="F58" i="165"/>
  <c r="H55" i="151"/>
  <c r="H53" i="154"/>
  <c r="H55" i="147"/>
  <c r="H47" i="98"/>
  <c r="H54" i="160"/>
  <c r="H56" i="148"/>
  <c r="H49" i="96"/>
  <c r="F56" i="210"/>
  <c r="F52" i="214"/>
  <c r="F55" i="234"/>
  <c r="F50" i="169"/>
  <c r="H58" i="159"/>
  <c r="H49" i="2"/>
  <c r="H59" i="156"/>
  <c r="H58" i="163"/>
  <c r="F53" i="178"/>
  <c r="F56" i="208"/>
  <c r="F54" i="227"/>
  <c r="F56" i="229"/>
  <c r="F56" i="230"/>
  <c r="F55" i="233"/>
  <c r="F41" i="236"/>
  <c r="F45" i="193"/>
  <c r="H56" i="149"/>
  <c r="F40" i="192"/>
  <c r="H56" i="158"/>
  <c r="H46" i="131"/>
  <c r="D38" i="223"/>
  <c r="H50" i="1"/>
  <c r="H57" i="142"/>
  <c r="F57" i="166"/>
  <c r="F55" i="179"/>
  <c r="F54" i="226"/>
  <c r="F56" i="228"/>
  <c r="F52" i="216"/>
  <c r="H56" i="145"/>
  <c r="H58" i="141"/>
  <c r="F51" i="170"/>
  <c r="F50" i="174"/>
  <c r="F41" i="194"/>
  <c r="E43" i="224"/>
  <c r="F56" i="209"/>
  <c r="F52" i="213"/>
  <c r="F52" i="217"/>
  <c r="F52" i="218"/>
  <c r="F56" i="231"/>
  <c r="F56" i="232"/>
  <c r="F45" i="235"/>
  <c r="F46" i="189"/>
  <c r="F41" i="190"/>
  <c r="F41" i="191"/>
  <c r="H62" i="157"/>
  <c r="F56" i="226"/>
  <c r="H60" i="140"/>
  <c r="H51" i="2"/>
  <c r="F52" i="174"/>
  <c r="F58" i="199"/>
  <c r="H50" i="238"/>
  <c r="H57" i="144"/>
  <c r="H59" i="153"/>
  <c r="F54" i="218"/>
  <c r="F57" i="180"/>
  <c r="F43" i="237"/>
  <c r="H56" i="160"/>
  <c r="F55" i="177"/>
  <c r="H57" i="143"/>
  <c r="H59" i="144"/>
  <c r="H55" i="152"/>
  <c r="H57" i="153"/>
  <c r="H60" i="164"/>
  <c r="H52" i="1"/>
  <c r="D40" i="223"/>
  <c r="H61" i="156"/>
  <c r="H49" i="98"/>
  <c r="H59" i="143"/>
  <c r="H57" i="152"/>
  <c r="H55" i="153"/>
  <c r="H39" i="232"/>
  <c r="H39" i="218"/>
  <c r="D38" i="217"/>
  <c r="E42" i="217" s="1"/>
  <c r="E42" i="231" s="1"/>
  <c r="H39" i="216"/>
  <c r="D38" i="216"/>
  <c r="H39" i="214"/>
  <c r="H39" i="212"/>
  <c r="H39" i="209"/>
  <c r="H39" i="208"/>
  <c r="D38" i="208"/>
  <c r="J57" i="155"/>
  <c r="J52" i="148"/>
  <c r="J54" i="142"/>
  <c r="J54" i="141"/>
  <c r="D38" i="218"/>
  <c r="D36" i="231"/>
  <c r="D38" i="214"/>
  <c r="D38" i="213"/>
  <c r="D38" i="212"/>
  <c r="E42" i="212"/>
  <c r="E42" i="215" s="1"/>
  <c r="H39" i="210"/>
  <c r="D38" i="210"/>
  <c r="H38" i="207"/>
  <c r="G52" i="206"/>
  <c r="G52" i="205"/>
  <c r="G52" i="204"/>
  <c r="G52" i="203"/>
  <c r="G52" i="202"/>
  <c r="G52" i="201"/>
  <c r="G52" i="200"/>
  <c r="E46" i="196"/>
  <c r="F64" i="220"/>
  <c r="H65" i="155"/>
  <c r="F44" i="192"/>
  <c r="F45" i="194"/>
  <c r="H53" i="97"/>
  <c r="F62" i="202"/>
  <c r="F56" i="216"/>
  <c r="H62" i="140"/>
  <c r="H51" i="98"/>
  <c r="F60" i="228"/>
  <c r="F57" i="177"/>
  <c r="H60" i="150"/>
  <c r="H53" i="96"/>
  <c r="H62" i="141"/>
  <c r="F56" i="214"/>
  <c r="F59" i="180"/>
  <c r="H61" i="142"/>
  <c r="H59" i="151"/>
  <c r="F56" i="212"/>
  <c r="F62" i="200"/>
  <c r="F60" i="200"/>
  <c r="F58" i="230"/>
  <c r="F47" i="235"/>
  <c r="F58" i="229"/>
  <c r="F56" i="227"/>
  <c r="F53" i="172"/>
  <c r="H58" i="149"/>
  <c r="F55" i="178"/>
  <c r="H63" i="155"/>
  <c r="F48" i="189"/>
  <c r="F53" i="170"/>
  <c r="H57" i="151"/>
  <c r="H50" i="138"/>
  <c r="H58" i="150"/>
  <c r="H57" i="146"/>
  <c r="F52" i="169"/>
  <c r="F52" i="175"/>
  <c r="F42" i="192"/>
  <c r="F62" i="220"/>
  <c r="F54" i="217"/>
  <c r="F62" i="221"/>
  <c r="F43" i="194"/>
  <c r="F52" i="173"/>
  <c r="F56" i="129"/>
  <c r="F57" i="233"/>
  <c r="F54" i="214"/>
  <c r="F58" i="210"/>
  <c r="F59" i="166"/>
  <c r="F54" i="176"/>
  <c r="F56" i="211"/>
  <c r="F53" i="186"/>
  <c r="F58" i="232"/>
  <c r="H60" i="141"/>
  <c r="G51" i="136"/>
  <c r="F52" i="167"/>
  <c r="F57" i="181"/>
  <c r="F52" i="168"/>
  <c r="F43" i="190"/>
  <c r="H56" i="161"/>
  <c r="F58" i="215"/>
  <c r="F51" i="207"/>
  <c r="F43" i="236"/>
  <c r="H55" i="154"/>
  <c r="F53" i="171"/>
  <c r="F57" i="234"/>
  <c r="H51" i="96"/>
  <c r="F60" i="201"/>
  <c r="F60" i="206"/>
  <c r="H58" i="158"/>
  <c r="H58" i="145"/>
  <c r="E45" i="224"/>
  <c r="F47" i="193"/>
  <c r="F60" i="119"/>
  <c r="F60" i="203"/>
  <c r="F60" i="205"/>
  <c r="F43" i="191"/>
  <c r="F58" i="231"/>
  <c r="F54" i="213"/>
  <c r="F58" i="209"/>
  <c r="F57" i="179"/>
  <c r="H59" i="142"/>
  <c r="H60" i="139"/>
  <c r="F60" i="196"/>
  <c r="F54" i="216"/>
  <c r="F60" i="165"/>
  <c r="H51" i="97"/>
  <c r="F57" i="185"/>
  <c r="F54" i="212"/>
  <c r="F53" i="187"/>
  <c r="F44" i="219"/>
  <c r="F53" i="188"/>
  <c r="E50" i="123"/>
  <c r="H60" i="159"/>
  <c r="H48" i="131"/>
  <c r="F62" i="222"/>
  <c r="H58" i="148"/>
  <c r="F60" i="199"/>
  <c r="F60" i="202"/>
  <c r="F41" i="237"/>
  <c r="F58" i="119"/>
  <c r="F58" i="201"/>
  <c r="F58" i="203"/>
  <c r="F58" i="206"/>
  <c r="F58" i="200"/>
  <c r="F58" i="205"/>
  <c r="K12" i="169"/>
  <c r="I16" i="193"/>
  <c r="I13" i="199"/>
  <c r="I13" i="119"/>
  <c r="I13" i="204"/>
  <c r="I15" i="190"/>
  <c r="K13" i="188"/>
  <c r="I13" i="196"/>
  <c r="K12" i="168"/>
  <c r="J46" i="196"/>
  <c r="G51" i="196"/>
  <c r="V90" i="116"/>
  <c r="V83" i="116"/>
  <c r="R7" i="116"/>
  <c r="S8" i="116"/>
  <c r="T7" i="116"/>
  <c r="Q7" i="116"/>
  <c r="V101" i="116"/>
  <c r="V86" i="116"/>
  <c r="S12" i="116"/>
  <c r="Q12" i="116"/>
  <c r="T11" i="116"/>
  <c r="S6" i="116"/>
  <c r="Q6" i="116"/>
  <c r="T4" i="116"/>
  <c r="T3" i="116"/>
  <c r="A18" i="197"/>
  <c r="S4" i="116"/>
  <c r="S11" i="116"/>
  <c r="Q11" i="116"/>
  <c r="Q8" i="116"/>
  <c r="S3" i="116"/>
  <c r="A19" i="221"/>
  <c r="V77" i="116"/>
  <c r="T13" i="116"/>
  <c r="R13" i="116"/>
  <c r="H20" i="123"/>
  <c r="L38" i="123"/>
  <c r="H38" i="123"/>
  <c r="J38" i="123"/>
  <c r="B56" i="182"/>
  <c r="T10" i="116"/>
  <c r="S5" i="116"/>
  <c r="R5" i="116"/>
  <c r="B53" i="141"/>
  <c r="B53" i="140"/>
  <c r="S13" i="116"/>
  <c r="S10" i="116"/>
  <c r="S9" i="116"/>
  <c r="R9" i="116"/>
  <c r="A18" i="182"/>
  <c r="B53" i="139"/>
  <c r="B53" i="142"/>
  <c r="E42" i="229"/>
  <c r="A19" i="222"/>
  <c r="A19" i="220"/>
  <c r="Q5" i="116"/>
  <c r="Q4" i="116"/>
  <c r="A17" i="232"/>
  <c r="A17" i="231"/>
  <c r="A16" i="203"/>
  <c r="A20" i="236"/>
  <c r="A17" i="229"/>
  <c r="A21" i="194"/>
  <c r="A16" i="220"/>
  <c r="A16" i="219"/>
  <c r="A16" i="119"/>
  <c r="A17" i="217"/>
  <c r="A17" i="210"/>
  <c r="A4" i="235"/>
  <c r="A17" i="213"/>
  <c r="A17" i="212"/>
  <c r="A20" i="237"/>
  <c r="A19" i="219"/>
  <c r="A16" i="206"/>
  <c r="A17" i="208"/>
  <c r="A17" i="211"/>
  <c r="A17" i="218"/>
  <c r="A16" i="222"/>
  <c r="A17" i="230"/>
  <c r="A16" i="199"/>
  <c r="A4" i="237"/>
  <c r="A17" i="228"/>
  <c r="A17" i="216"/>
  <c r="A17" i="227"/>
  <c r="A16" i="221"/>
  <c r="A16" i="205"/>
  <c r="A4" i="236"/>
  <c r="A16" i="200"/>
  <c r="A17" i="215"/>
  <c r="A16" i="202"/>
  <c r="A23" i="235"/>
  <c r="A17" i="214"/>
  <c r="A17" i="209"/>
  <c r="A16" i="204"/>
  <c r="A16" i="201"/>
  <c r="Q9" i="116"/>
  <c r="Q3" i="116"/>
  <c r="Q13" i="116"/>
  <c r="A4" i="98"/>
  <c r="A4" i="1"/>
  <c r="A4" i="2"/>
  <c r="A4" i="96"/>
  <c r="A4" i="97"/>
  <c r="L42" i="123"/>
  <c r="F42" i="123"/>
  <c r="D38" i="123"/>
  <c r="Q10" i="116"/>
  <c r="A4" i="219"/>
  <c r="A18" i="219"/>
  <c r="A17" i="226"/>
  <c r="A4" i="234"/>
  <c r="A4" i="222"/>
  <c r="A4" i="119"/>
  <c r="A4" i="144"/>
  <c r="A4" i="156"/>
  <c r="A4" i="136"/>
  <c r="A4" i="218"/>
  <c r="A4" i="209"/>
  <c r="A4" i="204"/>
  <c r="A4" i="181"/>
  <c r="A4" i="186"/>
  <c r="A4" i="158"/>
  <c r="A4" i="228"/>
  <c r="A4" i="179"/>
  <c r="A4" i="207"/>
  <c r="A4" i="175"/>
  <c r="A4" i="141"/>
  <c r="A4" i="139"/>
  <c r="A4" i="142"/>
  <c r="A4" i="152"/>
  <c r="A4" i="208"/>
  <c r="A4" i="145"/>
  <c r="A4" i="160"/>
  <c r="A4" i="201"/>
  <c r="A4" i="174"/>
  <c r="A4" i="157"/>
  <c r="A4" i="227"/>
  <c r="A18" i="222"/>
  <c r="A4" i="178"/>
  <c r="A4" i="123"/>
  <c r="A4" i="153"/>
  <c r="A18" i="220"/>
  <c r="A4" i="231"/>
  <c r="A4" i="220"/>
  <c r="A4" i="185"/>
  <c r="A4" i="148"/>
  <c r="A18" i="221"/>
  <c r="A4" i="229"/>
  <c r="A21" i="192"/>
  <c r="A4" i="200"/>
  <c r="A4" i="169"/>
  <c r="A4" i="166"/>
  <c r="A4" i="155"/>
  <c r="A4" i="233"/>
  <c r="A4" i="214"/>
  <c r="A4" i="223"/>
  <c r="A4" i="203"/>
  <c r="A4" i="171"/>
  <c r="A4" i="193"/>
  <c r="A4" i="176"/>
  <c r="A4" i="180"/>
  <c r="A4" i="216"/>
  <c r="A4" i="143"/>
  <c r="A4" i="161"/>
  <c r="A4" i="215"/>
  <c r="A4" i="211"/>
  <c r="A4" i="164"/>
  <c r="A4" i="217"/>
  <c r="A4" i="129"/>
  <c r="A4" i="167"/>
  <c r="A4" i="205"/>
  <c r="A4" i="140"/>
  <c r="A4" i="177"/>
  <c r="A4" i="150"/>
  <c r="A22" i="193"/>
  <c r="A4" i="230"/>
  <c r="A4" i="206"/>
  <c r="A4" i="172"/>
  <c r="A4" i="163"/>
  <c r="A4" i="138"/>
  <c r="A4" i="213"/>
  <c r="A4" i="224"/>
  <c r="A4" i="196"/>
  <c r="A4" i="146"/>
  <c r="A4" i="165"/>
  <c r="A4" i="154"/>
  <c r="A4" i="232"/>
  <c r="A4" i="226"/>
  <c r="A4" i="212"/>
  <c r="A4" i="199"/>
  <c r="A4" i="149"/>
  <c r="A4" i="173"/>
  <c r="A4" i="182"/>
  <c r="A4" i="187"/>
  <c r="A4" i="170"/>
  <c r="A4" i="198"/>
  <c r="A4" i="151"/>
  <c r="A4" i="221"/>
  <c r="A4" i="202"/>
  <c r="A4" i="168"/>
  <c r="A4" i="137"/>
  <c r="A4" i="188"/>
  <c r="A4" i="197"/>
  <c r="A4" i="131"/>
  <c r="A4" i="210"/>
  <c r="A4" i="147"/>
  <c r="A4" i="159"/>
  <c r="A16" i="151"/>
  <c r="A16" i="149"/>
  <c r="A16" i="148"/>
  <c r="A16" i="147"/>
  <c r="A16" i="153"/>
  <c r="A16" i="152"/>
  <c r="A16" i="150"/>
  <c r="A16" i="145"/>
  <c r="A16" i="146"/>
  <c r="F54" i="175" l="1"/>
  <c r="F64" i="221"/>
  <c r="F58" i="208"/>
  <c r="F60" i="204"/>
  <c r="G49" i="136"/>
  <c r="H55" i="146"/>
  <c r="H58" i="139"/>
  <c r="F54" i="129"/>
  <c r="H49" i="97"/>
  <c r="F60" i="220"/>
  <c r="H54" i="161"/>
  <c r="F50" i="168"/>
  <c r="F52" i="212"/>
  <c r="E48" i="123"/>
  <c r="F50" i="173"/>
  <c r="F53" i="177"/>
  <c r="H61" i="155"/>
  <c r="H56" i="150"/>
  <c r="F51" i="172"/>
  <c r="H58" i="140"/>
  <c r="F51" i="186"/>
  <c r="F60" i="222"/>
  <c r="F52" i="176"/>
  <c r="K12" i="171"/>
  <c r="F54" i="222"/>
  <c r="E43" i="232"/>
  <c r="H39" i="231"/>
  <c r="E43" i="231" s="1"/>
  <c r="E45" i="231" s="1"/>
  <c r="D36" i="228"/>
  <c r="E42" i="213"/>
  <c r="D36" i="226"/>
  <c r="D36" i="227"/>
  <c r="H38" i="129"/>
  <c r="D35" i="129"/>
  <c r="G53" i="201"/>
  <c r="G52" i="199"/>
  <c r="G53" i="199" s="1"/>
  <c r="G50" i="119"/>
  <c r="G51" i="119"/>
  <c r="J45" i="97"/>
  <c r="F60" i="232"/>
  <c r="F45" i="237"/>
  <c r="F60" i="215"/>
  <c r="H62" i="163"/>
  <c r="F59" i="233"/>
  <c r="F62" i="205"/>
  <c r="F59" i="234"/>
  <c r="H54" i="1"/>
  <c r="F45" i="190"/>
  <c r="H60" i="148"/>
  <c r="F58" i="129"/>
  <c r="F45" i="236"/>
  <c r="F50" i="189"/>
  <c r="F60" i="210"/>
  <c r="H61" i="143"/>
  <c r="F55" i="188"/>
  <c r="F62" i="165"/>
  <c r="E47" i="224"/>
  <c r="F57" i="178"/>
  <c r="F59" i="179"/>
  <c r="F55" i="187"/>
  <c r="F55" i="171"/>
  <c r="F62" i="204"/>
  <c r="D42" i="223"/>
  <c r="E52" i="123"/>
  <c r="F49" i="193"/>
  <c r="F60" i="208"/>
  <c r="H60" i="145"/>
  <c r="F58" i="211"/>
  <c r="F61" i="166"/>
  <c r="H62" i="159"/>
  <c r="H58" i="161"/>
  <c r="H62" i="164"/>
  <c r="F55" i="170"/>
  <c r="H63" i="156"/>
  <c r="F56" i="218"/>
  <c r="F62" i="203"/>
  <c r="H52" i="238"/>
  <c r="F60" i="209"/>
  <c r="H53" i="2"/>
  <c r="H60" i="158"/>
  <c r="F62" i="199"/>
  <c r="F53" i="207"/>
  <c r="F55" i="186"/>
  <c r="F56" i="176"/>
  <c r="F46" i="219"/>
  <c r="F59" i="181"/>
  <c r="F54" i="168"/>
  <c r="F62" i="201"/>
  <c r="H52" i="138"/>
  <c r="F54" i="169"/>
  <c r="F62" i="196"/>
  <c r="F58" i="227"/>
  <c r="H59" i="152"/>
  <c r="F54" i="174"/>
  <c r="H64" i="157"/>
  <c r="F64" i="222"/>
  <c r="F60" i="229"/>
  <c r="F54" i="167"/>
  <c r="F56" i="213"/>
  <c r="F58" i="226"/>
  <c r="F45" i="191"/>
  <c r="H59" i="147"/>
  <c r="F54" i="173"/>
  <c r="F56" i="217"/>
  <c r="F49" i="235"/>
  <c r="F59" i="185"/>
  <c r="F60" i="230"/>
  <c r="H50" i="131"/>
  <c r="F62" i="119"/>
  <c r="H57" i="154"/>
  <c r="F60" i="231"/>
  <c r="H62" i="139"/>
  <c r="H59" i="146"/>
  <c r="H58" i="160"/>
  <c r="H61" i="144"/>
  <c r="F55" i="172"/>
  <c r="G53" i="136"/>
  <c r="H60" i="149"/>
  <c r="F54" i="211"/>
  <c r="H58" i="164"/>
  <c r="F50" i="167"/>
  <c r="F49" i="207"/>
  <c r="F51" i="171"/>
  <c r="F58" i="202"/>
  <c r="F58" i="204"/>
  <c r="K12" i="177"/>
  <c r="K12" i="180"/>
  <c r="I15" i="194"/>
  <c r="I13" i="203"/>
  <c r="K12" i="179"/>
  <c r="I15" i="189"/>
  <c r="I13" i="200"/>
  <c r="K12" i="172"/>
  <c r="I13" i="205"/>
  <c r="K12" i="174"/>
  <c r="K12" i="173"/>
  <c r="I13" i="206"/>
  <c r="K13" i="186"/>
  <c r="I13" i="201"/>
  <c r="F14" i="123"/>
  <c r="K12" i="233"/>
  <c r="I13" i="202"/>
  <c r="I15" i="192"/>
  <c r="K12" i="234"/>
  <c r="K12" i="167"/>
  <c r="K13" i="187"/>
  <c r="K12" i="178"/>
  <c r="K12" i="175"/>
  <c r="K12" i="176"/>
  <c r="I15" i="235"/>
  <c r="K12" i="170"/>
  <c r="K12" i="181"/>
  <c r="I15" i="236"/>
  <c r="K12" i="185"/>
  <c r="I15" i="237"/>
  <c r="F38" i="222"/>
  <c r="F43" i="222"/>
  <c r="G29" i="222"/>
  <c r="F54" i="220"/>
  <c r="G29" i="220"/>
  <c r="F43" i="221"/>
  <c r="F54" i="221"/>
  <c r="G29" i="221"/>
  <c r="F38" i="221"/>
  <c r="F43" i="220"/>
  <c r="F38" i="220"/>
  <c r="D36" i="230"/>
  <c r="E43" i="230" s="1"/>
  <c r="H39" i="228"/>
  <c r="E43" i="228" s="1"/>
  <c r="H39" i="229"/>
  <c r="E43" i="229" s="1"/>
  <c r="E45" i="229" s="1"/>
  <c r="E43" i="215"/>
  <c r="E45" i="215" s="1"/>
  <c r="H39" i="226"/>
  <c r="E42" i="226"/>
  <c r="H39" i="227"/>
  <c r="H39" i="211"/>
  <c r="E42" i="211" s="1"/>
  <c r="E42" i="129"/>
  <c r="E42" i="218"/>
  <c r="E42" i="232" s="1"/>
  <c r="E45" i="232" s="1"/>
  <c r="E42" i="216"/>
  <c r="E42" i="230" s="1"/>
  <c r="E42" i="214"/>
  <c r="E42" i="209"/>
  <c r="E41" i="227" s="1"/>
  <c r="E42" i="210"/>
  <c r="E41" i="226" s="1"/>
  <c r="E42" i="208"/>
  <c r="E41" i="211" s="1"/>
  <c r="E42" i="228"/>
  <c r="E41" i="207"/>
  <c r="E41" i="129" s="1"/>
  <c r="G52" i="196"/>
  <c r="G53" i="196" s="1"/>
  <c r="K41" i="167"/>
  <c r="K46" i="167" s="1"/>
  <c r="J56" i="157"/>
  <c r="J54" i="139"/>
  <c r="J43" i="98"/>
  <c r="J45" i="2"/>
  <c r="J45" i="96"/>
  <c r="J45" i="1"/>
  <c r="J52" i="137"/>
  <c r="J42" i="131"/>
  <c r="J57" i="198"/>
  <c r="J57" i="197"/>
  <c r="J57" i="182"/>
  <c r="J45" i="136"/>
  <c r="E56" i="222" l="1"/>
  <c r="E44" i="211"/>
  <c r="E42" i="227"/>
  <c r="E44" i="227" s="1"/>
  <c r="G52" i="119"/>
  <c r="G53" i="119" s="1"/>
  <c r="E56" i="220"/>
  <c r="E56" i="221"/>
  <c r="E45" i="230"/>
  <c r="E45" i="228"/>
  <c r="E44" i="226"/>
  <c r="E44" i="129"/>
</calcChain>
</file>

<file path=xl/sharedStrings.xml><?xml version="1.0" encoding="utf-8"?>
<sst xmlns="http://schemas.openxmlformats.org/spreadsheetml/2006/main" count="4785" uniqueCount="584">
  <si>
    <t>Chaque Club enverra 3 candidatures.</t>
  </si>
  <si>
    <t>Date :</t>
  </si>
  <si>
    <t>HABILETÉS DE PATINAGE</t>
  </si>
  <si>
    <t>STYLE LIBRE</t>
  </si>
  <si>
    <t xml:space="preserve"> "DIAMANT" de danse.  (4/6)</t>
  </si>
  <si>
    <t>Catégorie</t>
  </si>
  <si>
    <t>Pointage</t>
  </si>
  <si>
    <t>Invitation St-Eustache</t>
  </si>
  <si>
    <t>Aucun point de participation n'est accordé.</t>
  </si>
  <si>
    <t>Test "OR" (1ère fois)</t>
  </si>
  <si>
    <t>catégorie sera honoré.</t>
  </si>
  <si>
    <t xml:space="preserve"> </t>
  </si>
  <si>
    <t>Or</t>
  </si>
  <si>
    <t xml:space="preserve">Date naissance :  </t>
  </si>
  <si>
    <t>Les Lauréats du Patinage Artistique Régional</t>
  </si>
  <si>
    <t>Total</t>
  </si>
  <si>
    <t>Grand Total</t>
  </si>
  <si>
    <t>Étapes réussies</t>
  </si>
  <si>
    <t>Date</t>
  </si>
  <si>
    <t>Étape 1</t>
  </si>
  <si>
    <t>Étape 2</t>
  </si>
  <si>
    <t>Étape 3</t>
  </si>
  <si>
    <t>Étape 4</t>
  </si>
  <si>
    <t>Étape 5</t>
  </si>
  <si>
    <t>Étape 6</t>
  </si>
  <si>
    <t>Étape 7</t>
  </si>
  <si>
    <t>GRAND TOTAL</t>
  </si>
  <si>
    <t xml:space="preserve">Cette catégorie a pour but de rendre hommage aux bénévoles qui ont consacré plus de 20 ans au patinage </t>
  </si>
  <si>
    <t>Aucune limite d'âge</t>
  </si>
  <si>
    <t>Points</t>
  </si>
  <si>
    <t>TOTAL:</t>
  </si>
  <si>
    <t>COMPÉTITIONS</t>
  </si>
  <si>
    <t>Classement</t>
  </si>
  <si>
    <t>O.E.S. Autumn Skate</t>
  </si>
  <si>
    <t>Championnats Canadiens</t>
  </si>
  <si>
    <t>Minto Summer Skate</t>
  </si>
  <si>
    <t>TOTAL :</t>
  </si>
  <si>
    <t>TESTS</t>
  </si>
  <si>
    <t>POINTS</t>
  </si>
  <si>
    <t>DATE</t>
  </si>
  <si>
    <t>N.B. :  Joindre une copie très lisible des parties du sommaire de test ou de la certification.</t>
  </si>
  <si>
    <t xml:space="preserve">artistique.  Les candidats et candidates ne sont pas nécessairement membres de l'exécutif du Club.  </t>
  </si>
  <si>
    <t>Catégorie ouverte à tous les patineurs</t>
  </si>
  <si>
    <t>MISE EN NOMINATION</t>
  </si>
  <si>
    <t>S.V.P. inscrire toutes les informations du ou de la partenaire</t>
  </si>
  <si>
    <t>Combiné</t>
  </si>
  <si>
    <t xml:space="preserve">N.B. :  Joindre une copie très lisible des résultats de compétition </t>
  </si>
  <si>
    <t>Provinciaux d'été</t>
  </si>
  <si>
    <t xml:space="preserve">Nom : </t>
  </si>
  <si>
    <t xml:space="preserve">Adresse : </t>
  </si>
  <si>
    <t xml:space="preserve">Club d'appartenance : </t>
  </si>
  <si>
    <t xml:space="preserve"> # P. Canada:</t>
  </si>
  <si>
    <t xml:space="preserve">Signature du responsable: </t>
  </si>
  <si>
    <t xml:space="preserve">Titre: </t>
  </si>
  <si>
    <t xml:space="preserve">Téléphone: </t>
  </si>
  <si>
    <t>Summer Skate</t>
  </si>
  <si>
    <t>Les patineuses ayant participés dans la catégorie compétition ne sont pas admis dans cette catégorie</t>
  </si>
  <si>
    <t xml:space="preserve"> Tests</t>
  </si>
  <si>
    <t>Georges-Ethier</t>
  </si>
  <si>
    <t>PATINAGE D'INTERPRÉTATION</t>
  </si>
  <si>
    <t>PATINEUR ADMISSIBLE ET ENTRAÎNEUR</t>
  </si>
  <si>
    <t>DANSES OR 
COMPLÉTÉES (4/6)</t>
  </si>
  <si>
    <t>Chaque Club enverra la candidature de tous ses athlètes ayant terminé la catégorie complète de Test</t>
  </si>
  <si>
    <t>Au choix</t>
  </si>
  <si>
    <t>S.V.P. n'en ajouter aucune autre.</t>
  </si>
  <si>
    <t>auxquelles ils/elles ont participé (régionales, provinciales, nationales, internationales &amp; mondiales), peu importe le</t>
  </si>
  <si>
    <t xml:space="preserve">Voici la grille de pointage pour les compétitions Provinciales, Nationales et Internationales: </t>
  </si>
  <si>
    <t>Libre</t>
  </si>
  <si>
    <t>Programme</t>
  </si>
  <si>
    <t>dans cette catégorie et ses résultats pré-juvénile seront comptabilisés.</t>
  </si>
  <si>
    <t xml:space="preserve"> il n'est pas éligible dans cette catégorie.</t>
  </si>
  <si>
    <t>Remplir une seule des 2 colonnes</t>
  </si>
  <si>
    <t xml:space="preserve">1 sept au 31 août </t>
  </si>
  <si>
    <t>1 avril au 31 mars</t>
  </si>
  <si>
    <t xml:space="preserve">Téléphone : </t>
  </si>
  <si>
    <t>Si un patineur/patineuse a participé a une compétition provinciale autre que Star-Michel-Proulx,</t>
  </si>
  <si>
    <t>Interprovinciales T-Rivières</t>
  </si>
  <si>
    <t>Invitation Carole Pageau</t>
  </si>
  <si>
    <t>Championnat du Québec</t>
  </si>
  <si>
    <t>Winterfest/Newmarket, Ont.</t>
  </si>
  <si>
    <t>Invitation St-Hubert</t>
  </si>
  <si>
    <t>Régionale de Québec</t>
  </si>
  <si>
    <t>Section A</t>
  </si>
  <si>
    <t>Sous-Section</t>
  </si>
  <si>
    <t>club appartenance</t>
  </si>
  <si>
    <t>responsable</t>
  </si>
  <si>
    <t>titre</t>
  </si>
  <si>
    <t>téléphone</t>
  </si>
  <si>
    <t>no club</t>
  </si>
  <si>
    <t>novice</t>
  </si>
  <si>
    <t>junior</t>
  </si>
  <si>
    <t>senior</t>
  </si>
  <si>
    <t>catégorie</t>
  </si>
  <si>
    <t>position</t>
  </si>
  <si>
    <t>1 ere place</t>
  </si>
  <si>
    <t>5 competiteurs</t>
  </si>
  <si>
    <t>4 compétiteurs</t>
  </si>
  <si>
    <t>3 compétiteurs</t>
  </si>
  <si>
    <t>2 ième places</t>
  </si>
  <si>
    <t>3 ième places</t>
  </si>
  <si>
    <t>4 ième places</t>
  </si>
  <si>
    <t>2 compétiteurs</t>
  </si>
  <si>
    <t>11 et +</t>
  </si>
  <si>
    <t>points</t>
  </si>
  <si>
    <t>Défi de l'est                   Championnats Canadiens  Championnats Nationaux  Internationaux</t>
  </si>
  <si>
    <t>BYE</t>
  </si>
  <si>
    <t>bye</t>
  </si>
  <si>
    <t xml:space="preserve">Court      Libre  </t>
  </si>
  <si>
    <t>Une fois les données remplies, le calcul du pointage se fera par lui-même</t>
  </si>
  <si>
    <t>Brigitte Bélanger</t>
  </si>
  <si>
    <t>Responsable des lauréats</t>
  </si>
  <si>
    <t>Les résultats des compétitions Star 4 seront également comptabilisés</t>
  </si>
  <si>
    <t>Par ruban</t>
  </si>
  <si>
    <t>Rubans réussies</t>
  </si>
  <si>
    <t>Date 
Équilibre</t>
  </si>
  <si>
    <t>Date
 Maîtrise</t>
  </si>
  <si>
    <t>Date
Agilité</t>
  </si>
  <si>
    <t>no club :</t>
  </si>
  <si>
    <t>Année debut</t>
  </si>
  <si>
    <t>Année fin</t>
  </si>
  <si>
    <r>
      <t xml:space="preserve">Onglet tableau: </t>
    </r>
    <r>
      <rPr>
        <sz val="14"/>
        <rFont val="Arial"/>
        <family val="2"/>
      </rPr>
      <t xml:space="preserve"> vous servir du tableau pour  le # de catégorie à inscrire sur le document.</t>
    </r>
  </si>
  <si>
    <t>Onglet jaune ''données à remplir'' :        Remplir le tableau et les données se réécriront sur toutes les pages</t>
  </si>
  <si>
    <t>Catégorie 45 seulement</t>
  </si>
  <si>
    <t>catégorie 1 à 5 - 7- 8- 14 à 16 - 20 à 22</t>
  </si>
  <si>
    <t>Catégorie 9- 12- 25</t>
  </si>
  <si>
    <t>Toutes les catégories sauf 1 à 5 et 45</t>
  </si>
  <si>
    <t xml:space="preserve">catégories 1 à 5 </t>
  </si>
  <si>
    <t xml:space="preserve">     OU     </t>
  </si>
  <si>
    <t>13A</t>
  </si>
  <si>
    <t>PATINEUSE  "ESPOIR" FÉMININ NOVICE EN SIMPLE</t>
  </si>
  <si>
    <t>Un seul athlète sera mis en candidature par son Club. Ce patineur doit avoir compétitionné à la finale de section dans cette catégorie</t>
  </si>
  <si>
    <t xml:space="preserve">Avoir compétitionné dans la catégorie Sans Limite à Novice au cours de la saison </t>
  </si>
  <si>
    <t>categorie de 1 a 5, 7 a 9</t>
  </si>
  <si>
    <t xml:space="preserve"> PATINEUSE ESPOIR FÉMININ JUVÉNILE  EN SIMPLE</t>
  </si>
  <si>
    <t>PATINEUSE ESPOIR FÉMININ PRÉ-NOVICE  EN SIMPLE</t>
  </si>
  <si>
    <t>PATINEUSE RÉGIONALE NOVICE EN SIMPLE</t>
  </si>
  <si>
    <t>Avoir compétitionné la majorité des compétitions dans cette catégorie</t>
  </si>
  <si>
    <t>PATINEUSE RÉGIONALE PRÉ-NOVICE EN SIMPLE</t>
  </si>
  <si>
    <t>PATINEUSE RÉGIONALE JUVÉNILE EN SIMPLE</t>
  </si>
  <si>
    <t>categorie 12</t>
  </si>
  <si>
    <t>categorie 6</t>
  </si>
  <si>
    <t xml:space="preserve">Fille :      Ne pas avoir 14 ans au </t>
  </si>
  <si>
    <t xml:space="preserve">Fille :       Ne pas avoir 11 ans au </t>
  </si>
  <si>
    <t>PATINEUSE RÉGIONALE  PRÉ-JUVÉNILE EN SIMPLE</t>
  </si>
  <si>
    <t>Invitation Lachute</t>
  </si>
  <si>
    <t>1 a 4</t>
  </si>
  <si>
    <t xml:space="preserve">Membre Équipe Québec </t>
  </si>
  <si>
    <t>Section A programme court</t>
  </si>
  <si>
    <t>Section A programme libre</t>
  </si>
  <si>
    <t>2,4,7 a 8, 10 a 11</t>
  </si>
  <si>
    <t>10 a 11</t>
  </si>
  <si>
    <t>categorie 13, 13A</t>
  </si>
  <si>
    <t>categorie 10 a 13, 13A</t>
  </si>
  <si>
    <t>categorie 6, 10 a 13, 13A</t>
  </si>
  <si>
    <t>Chaque Club enverra la candidature des athlètes en couple contenant le résultat final de chacune des compétitions</t>
  </si>
  <si>
    <t>résultat.  Le comité examinera l'ensemble des dossiers et déterminera le couple lauréat.  Un seul couple par</t>
  </si>
  <si>
    <t>auxquelles ils/elles ont participé (régionales, provinciales, nationales, internationales ), peu importe le</t>
  </si>
  <si>
    <t>auxquelles ils/elles ont participé (régionales, provinciales, nationales ), peu importe le résultat.  Le comité</t>
  </si>
  <si>
    <t xml:space="preserve"> examinera l'ensemble des dossiers et déterminera le couple lauréat.  Un seul couple par catégorie sera honoré.</t>
  </si>
  <si>
    <t>auxquelles ils/elles ont participé (régionales, provinciales), peu importe le résultat.   Le comité examinera</t>
  </si>
  <si>
    <t xml:space="preserve"> l'ensemble des dossiers et déterminera le couple lauréat.  Un seul couple par catégorie sera honoré.</t>
  </si>
  <si>
    <t>categorie 14, 15, 20, 21</t>
  </si>
  <si>
    <t>categorie 16, 22</t>
  </si>
  <si>
    <t>categorie 17, 18, 23 ,24</t>
  </si>
  <si>
    <t>categorie 19, 25</t>
  </si>
  <si>
    <t>PAIRE DE STYLE LIBRE SENIOR</t>
  </si>
  <si>
    <t>categorie 14 a 25</t>
  </si>
  <si>
    <t xml:space="preserve"> PAIRE DE STYLE LIBRE JUNIOR</t>
  </si>
  <si>
    <t>PAIRE DE STYLE LIBRE NOVICE</t>
  </si>
  <si>
    <t xml:space="preserve"> PAIRE DE STYLE LIBRE PRÉ-NOVICE </t>
  </si>
  <si>
    <t xml:space="preserve">  PAIRE DE STYLE LIBRE JUVÉNILE</t>
  </si>
  <si>
    <t xml:space="preserve"> PAIRE DE STYLE LIBRE PRÉ-JUVÉNILE</t>
  </si>
  <si>
    <t>S.F Provincial STAR Michel-Proulx</t>
  </si>
  <si>
    <t>1 a 5, 7 a 8, 14 a 15, 20 a 22</t>
  </si>
  <si>
    <t>1 a 5, 7 a 8, 14 a 17, 20 a 23</t>
  </si>
  <si>
    <t>1 a 5, 7 a 8, 14 a 17, 20 a 24</t>
  </si>
  <si>
    <t>6 10 a 12, 18, 22 a 24</t>
  </si>
  <si>
    <t>6 10 a 12, 16 a 18, 22 a 24</t>
  </si>
  <si>
    <t>1 a 12, 14 a 25</t>
  </si>
  <si>
    <t>1,3,5 a 6, 12, 14 a 17, 20 a 25</t>
  </si>
  <si>
    <t>5, 9, 12, 13, 13A, 19, 24 a 25</t>
  </si>
  <si>
    <t>13, 13A, 19, 25 a 30</t>
  </si>
  <si>
    <t>26 a 31</t>
  </si>
  <si>
    <t>6 10 a 12,13 , 13A, 15 a 19, 22 a 31</t>
  </si>
  <si>
    <t>Avoir compétitionné dans la catégorie Star 4 à Or au cours de la saison</t>
  </si>
  <si>
    <t>categorie 26</t>
  </si>
  <si>
    <t>categorie 10 a 13, 13A, 26 a 31</t>
  </si>
  <si>
    <t>categorie 6,10 a 13, 13A, 26 a 31</t>
  </si>
  <si>
    <t>categorie 26 a 31</t>
  </si>
  <si>
    <t>categorie 27</t>
  </si>
  <si>
    <t>saison</t>
  </si>
  <si>
    <t>categorie 28</t>
  </si>
  <si>
    <t>Limite d'âge :        Fille :       Ne pas avoir 12 ans au</t>
  </si>
  <si>
    <t>categorie 29</t>
  </si>
  <si>
    <t>Année</t>
  </si>
  <si>
    <t>toutes categorie</t>
  </si>
  <si>
    <t>Avoir compétitionné la majorité des compétitions dans la catégorie  star 4 au cours  de la saison</t>
  </si>
  <si>
    <t>categorie 29 a 30</t>
  </si>
  <si>
    <t>Avoir compétitionné la majorité des compétitions dans la catégorie Star 5 au cours de la saison</t>
  </si>
  <si>
    <t>categorie 30</t>
  </si>
  <si>
    <t>Si un patineur/patineuse compétitionne moins de 3 fois dans la catégorie sans limite et/ou pré-juvénile, il doit être inscrit</t>
  </si>
  <si>
    <t>catégorie 31</t>
  </si>
  <si>
    <t xml:space="preserve">   COUPLE DE DANSE SENIOR</t>
  </si>
  <si>
    <t xml:space="preserve"> COUPLE DE DANSE JUNIOR</t>
  </si>
  <si>
    <t>COUPLE DE DANSE NOVICE</t>
  </si>
  <si>
    <t>COUPLE DE DANSE PRÉ-NOVICE</t>
  </si>
  <si>
    <t xml:space="preserve"> COUPLE DE DANSE JUVÉNILE</t>
  </si>
  <si>
    <t>COUPLE DE DANSE PRÉ-JUVÉNILE</t>
  </si>
  <si>
    <t xml:space="preserve"> (GARÇON SEULEMENT)</t>
  </si>
  <si>
    <t>PATINEUSE RÉGIONALE STAR 4</t>
  </si>
  <si>
    <t xml:space="preserve"> PATINEUSE RÉGIONALE STAR 5</t>
  </si>
  <si>
    <t>PATINEUR OU PATINEUSE RÉGIONALE D'INTERPRÉTATION</t>
  </si>
  <si>
    <t xml:space="preserve"> (TOUTES CATÉGORIES CONFONDUES)</t>
  </si>
  <si>
    <t>Limite d'âge :        Fille :       Ne pas avoir 13 ans au</t>
  </si>
  <si>
    <t>SECTION TITRE CATÉGORIE</t>
  </si>
  <si>
    <t>SECTION DATE</t>
  </si>
  <si>
    <t>ne pas entre</t>
  </si>
  <si>
    <t>12, 13, 13A</t>
  </si>
  <si>
    <t>membre eqiupe quebec</t>
  </si>
  <si>
    <t>SECTION TITRE COMPÉTITION</t>
  </si>
  <si>
    <t>SECTION COMMENTAIRE COMPÉTITION</t>
  </si>
  <si>
    <t>catégorie 6</t>
  </si>
  <si>
    <t xml:space="preserve">PATINEUR OU PATINEUSE TEST OR </t>
  </si>
  <si>
    <t>32 a 36</t>
  </si>
  <si>
    <t>Chaque Club enverra la candidature de tous ses athlètes ayant réussi le Test "OR"</t>
  </si>
  <si>
    <t>32 a 35</t>
  </si>
  <si>
    <t>simple</t>
  </si>
  <si>
    <t>double</t>
  </si>
  <si>
    <t>DANSE</t>
  </si>
  <si>
    <t>PATINEUR OU PATINEUSE TEST DIAMANT</t>
  </si>
  <si>
    <t xml:space="preserve">SECTION TEST </t>
  </si>
  <si>
    <t>37 a 40</t>
  </si>
  <si>
    <t>41 a 44</t>
  </si>
  <si>
    <t>35, 41 a 44</t>
  </si>
  <si>
    <t>36, 41 a 44</t>
  </si>
  <si>
    <t>Chaque Club enverra une seule candidature.</t>
  </si>
  <si>
    <t>37, 41</t>
  </si>
  <si>
    <t>PATINEUR OU PATINEUSE DE TESTS PAR EXCELLENCE</t>
  </si>
  <si>
    <t xml:space="preserve"> (INCLUANT LES TESTS EN PAIRE DE STYLE LIBRE)</t>
  </si>
  <si>
    <t>32 a 37</t>
  </si>
  <si>
    <t>32, 37 a 40</t>
  </si>
  <si>
    <t>32 37 a 40</t>
  </si>
  <si>
    <t>38 a 40</t>
  </si>
  <si>
    <t>PATINEUR OU PATINEUSE DE DANSES PAR EXCELLENCE</t>
  </si>
  <si>
    <t>PATINEUR OU PATINEUSE DE DANSES</t>
  </si>
  <si>
    <t>PAS PLUS DE 10 ANS</t>
  </si>
  <si>
    <t>42 a 44</t>
  </si>
  <si>
    <t>38 a 40,         42 a 44</t>
  </si>
  <si>
    <t>Limite d'age</t>
  </si>
  <si>
    <t>10 ans ou moins au</t>
  </si>
  <si>
    <t>38 a 40 ,        42 a 44</t>
  </si>
  <si>
    <t>POINT</t>
  </si>
  <si>
    <r>
      <t>Catégorie</t>
    </r>
    <r>
      <rPr>
        <b/>
        <sz val="12"/>
        <rFont val="Arial"/>
        <family val="2"/>
      </rPr>
      <t xml:space="preserve"> </t>
    </r>
  </si>
  <si>
    <t>PATINEUR OU PATINEUSE PATINAGE PLUS</t>
  </si>
  <si>
    <t>14 ans au</t>
  </si>
  <si>
    <t>catégorie 6 - 10 -11 -13 -17 à 19- 23- 24- 26 à 48</t>
  </si>
  <si>
    <t>Chaque Club enverra les athlètes ayant complétés les étapes 1 à 6 entre le</t>
  </si>
  <si>
    <t>L'enfant mis en nomination doit être membre en règle de Patinage Canada au</t>
  </si>
  <si>
    <t>8 ans et moins au</t>
  </si>
  <si>
    <t>38 a 40 ,        42 a 44, 46</t>
  </si>
  <si>
    <t>Seuls sont éligibles la patineuse ou le patineur ayant terminé l'ÉTAPE 6</t>
  </si>
  <si>
    <t>ainsi que les tests de Patinage Canada énumérés ci-dessous.</t>
  </si>
  <si>
    <t>nous comptabiliserons les rubans réussis en</t>
  </si>
  <si>
    <t>41 a 44,46</t>
  </si>
  <si>
    <t>33, 37 a 40,46</t>
  </si>
  <si>
    <t>34, 37 a 40, 46</t>
  </si>
  <si>
    <t>35, 46</t>
  </si>
  <si>
    <t>37 a 40, 46</t>
  </si>
  <si>
    <t>45, 46</t>
  </si>
  <si>
    <t>PATINEUR OU PATINEUSE OLYMPIQUE SPÉCIAUX</t>
  </si>
  <si>
    <t>categorie 6,10 a 11, 26 a 28, 31, 47</t>
  </si>
  <si>
    <t>LAURÉAT '' JOHANNE-MERCIER ''</t>
  </si>
  <si>
    <t>synchro categorie A</t>
  </si>
  <si>
    <t>synchro categorie B</t>
  </si>
  <si>
    <t xml:space="preserve">Catégorie A: </t>
  </si>
  <si>
    <t xml:space="preserve"> Novice -</t>
  </si>
  <si>
    <t xml:space="preserve"> Intermédiaire - </t>
  </si>
  <si>
    <t xml:space="preserve">Ouvert - </t>
  </si>
  <si>
    <t xml:space="preserve">Junior - </t>
  </si>
  <si>
    <t xml:space="preserve">Senior </t>
  </si>
  <si>
    <t xml:space="preserve">ÉQUIPE RÉGIONALE DE COMPÉTITION DE PATINAGE SYNCRHONISÉ </t>
  </si>
  <si>
    <t>COMPETITION SYNCHRO</t>
  </si>
  <si>
    <t>synchro categorie A et B</t>
  </si>
  <si>
    <t>1 a 5, 7 a 8, 14 a 17, 20 a 22, synchro categorie A</t>
  </si>
  <si>
    <t>categorie de 1 a 13, 13A, 14 a 31, 47, synchro categorie A et B</t>
  </si>
  <si>
    <t xml:space="preserve">Catégorie B: </t>
  </si>
  <si>
    <t xml:space="preserve"> Débutant I -</t>
  </si>
  <si>
    <t xml:space="preserve"> Débutant II -</t>
  </si>
  <si>
    <t xml:space="preserve"> Élémentaire - </t>
  </si>
  <si>
    <t>Juvénile -</t>
  </si>
  <si>
    <t xml:space="preserve"> Pré-Novice</t>
  </si>
  <si>
    <t>Star 4</t>
  </si>
  <si>
    <t>Star 5</t>
  </si>
  <si>
    <t>Star 1</t>
  </si>
  <si>
    <t>Star 2</t>
  </si>
  <si>
    <t>PATINEUR ¨ESPOIR¨  MASCULIN DE PRE-JUVÉNILE À NOVICE EN SIMPLE</t>
  </si>
  <si>
    <t xml:space="preserve"> PATINEUSE ESPOIR FÉMININ PRE-JUVÉNILE  EN SIMPLE</t>
  </si>
  <si>
    <t>PATINEUSE RÉGIONALE SANS LIMITE EN SIMPLE</t>
  </si>
  <si>
    <t>PATINEUR RÉGIONAL STAR</t>
  </si>
  <si>
    <t>Avoir compétitionné la majorité des compétitions dans la catégorie STAR 9 -10 et/ou Or au cours de la saison</t>
  </si>
  <si>
    <t>Avoir compétitionné la majorité des compétitions dans la catégorie STAR 6 - 7 - 8 au cours de la</t>
  </si>
  <si>
    <t>30A</t>
  </si>
  <si>
    <t>Limite d'âge :        Fille :        avoir 13 ans et +  au</t>
  </si>
  <si>
    <t>14 ans ou plus au</t>
  </si>
  <si>
    <t>entre 11 et 13 ans au</t>
  </si>
  <si>
    <t>Star 6 / Senior Bronze</t>
  </si>
  <si>
    <t>Star 8 / Junior Argent</t>
  </si>
  <si>
    <t>Star 9-10 / Senior Argent</t>
  </si>
  <si>
    <t>Star 5 / Introduction</t>
  </si>
  <si>
    <t>Star 7 / Bronze</t>
  </si>
  <si>
    <t>Star 9 / Argent</t>
  </si>
  <si>
    <t>Star 1 - Élément</t>
  </si>
  <si>
    <t>Star 2 - Valse hollandaise (2a)</t>
  </si>
  <si>
    <t>Star 2 - Tango Canasta (2b)</t>
  </si>
  <si>
    <t>Star 3 - Baby blues (3a)</t>
  </si>
  <si>
    <t>Star 3 - Élément (3b)</t>
  </si>
  <si>
    <t>Star 3 - Danses créatives</t>
  </si>
  <si>
    <t>Star 4 - Danse Tango (4b)</t>
  </si>
  <si>
    <t>Star 4 - Danse Swing (4a)</t>
  </si>
  <si>
    <t>Star 5 - Valse Willow (5a)</t>
  </si>
  <si>
    <t>Star 5 - Éléments (5b)</t>
  </si>
  <si>
    <t>SB - Ten-Fox</t>
  </si>
  <si>
    <t>SB - Fourteenstep</t>
  </si>
  <si>
    <t>SB - Valse européenne</t>
  </si>
  <si>
    <t>SB - Danse créative bronze</t>
  </si>
  <si>
    <t>JA - Fox-trot de Keats</t>
  </si>
  <si>
    <t>JA - Valse Américaine</t>
  </si>
  <si>
    <t>JA - Rocker Fox-Trot</t>
  </si>
  <si>
    <t>SA - Paso doble</t>
  </si>
  <si>
    <t>SA - Valse Starlight</t>
  </si>
  <si>
    <t>SA - Blues</t>
  </si>
  <si>
    <t>SA - Kilian</t>
  </si>
  <si>
    <t>SA - Cha cha Congelado</t>
  </si>
  <si>
    <t>SA - Danse créative</t>
  </si>
  <si>
    <t>OR - Valse Viennoise</t>
  </si>
  <si>
    <t>OR - Valse Westminster</t>
  </si>
  <si>
    <t>OR - Quickstep</t>
  </si>
  <si>
    <t>OR - Tango Argentin</t>
  </si>
  <si>
    <t>OR - Danse créative</t>
  </si>
  <si>
    <t>OR - Samba Argentin</t>
  </si>
  <si>
    <t>DI - Valse Ravensburger</t>
  </si>
  <si>
    <t>DI - Tango Romantica</t>
  </si>
  <si>
    <t>DI - Polka Yankee</t>
  </si>
  <si>
    <t>DI - Rumba</t>
  </si>
  <si>
    <t>DI - Valse Autrichienne</t>
  </si>
  <si>
    <t>DI - Valse or</t>
  </si>
  <si>
    <t>EN SIMPLE (GARÇON SEULEMENT)</t>
  </si>
  <si>
    <t>PATINEUR RÉGIONAL DE COMPÉTITION (SANS LIMITE À NOVICE)</t>
  </si>
  <si>
    <t xml:space="preserve"> PATINEUSE RÉGIONALE OPEN - STAR 9-10 ET OR</t>
  </si>
  <si>
    <t>PATINEUSE RÉGIONALE OMNIUM - STAR 6-7-8</t>
  </si>
  <si>
    <t>PATINEUR OU PATINEUSE DE TEST</t>
  </si>
  <si>
    <t xml:space="preserve"> PATINEUR OU PATINEUSE PATINAGE PLUS AVEC TEST(S) 
(8 ANS ET MOINS)</t>
  </si>
  <si>
    <t>Star 6 - Ten-Fox (6a)</t>
  </si>
  <si>
    <t>JA - Tango Harris</t>
  </si>
  <si>
    <t>Star 7 - Fox-trot de Keats (7a)</t>
  </si>
  <si>
    <t>Star 7 - Tango Harris (7b)</t>
  </si>
  <si>
    <t>Star 7 - Valse américaine(7c)</t>
  </si>
  <si>
    <t>Star 8 - Rocker Fox Trot (8b)</t>
  </si>
  <si>
    <t>Star 8 - Valse Starlight (8c)</t>
  </si>
  <si>
    <t>Star 8 - Kilian Paso doble (8a)</t>
  </si>
  <si>
    <t>ORa - Valse Viennoise</t>
  </si>
  <si>
    <t>Star 6 - Valse européenne (6b)</t>
  </si>
  <si>
    <t>Star 6 - Fourteenstep (6c)</t>
  </si>
  <si>
    <t>Star 9 - Paso Doble (9a)</t>
  </si>
  <si>
    <t>Star 9 - Blues (9b)</t>
  </si>
  <si>
    <t>Star 9 - Samba argent (9c)</t>
  </si>
  <si>
    <t>Star 10 - Valse Westminster (10b)</t>
  </si>
  <si>
    <t>Star 10 - Cha Cha Congelado (10a)</t>
  </si>
  <si>
    <t>Star 10 - Quickstep (10c)</t>
  </si>
  <si>
    <t>ORb - Tango Argentin</t>
  </si>
  <si>
    <t>ORc - Danses Rythmique</t>
  </si>
  <si>
    <t>DI - Valse Or</t>
  </si>
  <si>
    <t>41a-44a, 46a</t>
  </si>
  <si>
    <t xml:space="preserve">  au  </t>
  </si>
  <si>
    <t xml:space="preserve">Du  </t>
  </si>
  <si>
    <r>
      <rPr>
        <sz val="12"/>
        <rFont val="Arial"/>
        <family val="2"/>
      </rPr>
      <t xml:space="preserve">ATHLÈTE </t>
    </r>
    <r>
      <rPr>
        <u/>
        <sz val="12"/>
        <rFont val="Arial"/>
        <family val="2"/>
      </rPr>
      <t>FÉMININ</t>
    </r>
    <r>
      <rPr>
        <sz val="12"/>
        <rFont val="Arial"/>
        <family val="2"/>
      </rPr>
      <t xml:space="preserve"> PAR EXCELLENCE - SENIOR EN SIMPLE</t>
    </r>
  </si>
  <si>
    <r>
      <rPr>
        <sz val="12"/>
        <rFont val="Arial"/>
        <family val="2"/>
      </rPr>
      <t xml:space="preserve">ATHLÈTE </t>
    </r>
    <r>
      <rPr>
        <u/>
        <sz val="12"/>
        <rFont val="Arial"/>
        <family val="2"/>
      </rPr>
      <t xml:space="preserve">MASCULIN </t>
    </r>
    <r>
      <rPr>
        <sz val="12"/>
        <rFont val="Arial"/>
        <family val="2"/>
      </rPr>
      <t>PAR EXCELLENCE - SENIOR EN SIMPLE</t>
    </r>
  </si>
  <si>
    <t>Position</t>
  </si>
  <si>
    <t>11+</t>
  </si>
  <si>
    <t>Section (combiné seulement)
Provinciaux d'été
George éthier sous section
finale prov. Jeux du québec
Star Michel Proulx Prov.</t>
  </si>
  <si>
    <t>No. club :</t>
  </si>
  <si>
    <t>Menu pour BYE</t>
  </si>
  <si>
    <t>Oui</t>
  </si>
  <si>
    <t>Non</t>
  </si>
  <si>
    <t>Pointage BYE accordé : Choisir Oui ou Non avec le menu déroulant</t>
  </si>
  <si>
    <t>Entrer le classement à la compétition - si l'athlète n'a pas participé à la compétition, ne rien inscrire</t>
  </si>
  <si>
    <t>ATHLÈTE FEMININ PAR EXCELLENCE - JUNIOR EN SIMPLE</t>
  </si>
  <si>
    <t>ATHLÈTE MASCULIN PAR EXCELLENCE - JUNIOR EN SIMPLE</t>
  </si>
  <si>
    <t>nbs 
participant</t>
  </si>
  <si>
    <t>no 
Catégorie</t>
  </si>
  <si>
    <t>Finale Régionale</t>
  </si>
  <si>
    <t>Finale Provinciale</t>
  </si>
  <si>
    <t>Jeux du Québec</t>
  </si>
  <si>
    <t>Section B 2020</t>
  </si>
  <si>
    <t>NO Catégorie</t>
  </si>
  <si>
    <t>Star 9, 10
OR</t>
  </si>
  <si>
    <t>Juvénile</t>
  </si>
  <si>
    <t>Voici la grille pour déterminer le No de catégorie</t>
  </si>
  <si>
    <t>Star 6, 7, 8
Interprétation</t>
  </si>
  <si>
    <t>Pré-
novice</t>
  </si>
  <si>
    <t>Pré-juv. 
Sans lim.</t>
  </si>
  <si>
    <t>Invitation Rosemère Jan. 2019</t>
  </si>
  <si>
    <t>Court</t>
  </si>
  <si>
    <t>Invitation Richard Gauthier</t>
  </si>
  <si>
    <t>mettre oui dans case Classement</t>
  </si>
  <si>
    <t>Candidat 1</t>
  </si>
  <si>
    <t>Candidat 2</t>
  </si>
  <si>
    <t>Candidat 3</t>
  </si>
  <si>
    <t>Invitation Rosemère Déc. 2019</t>
  </si>
  <si>
    <t>STAR Michel-Proulx</t>
  </si>
  <si>
    <t xml:space="preserve">Nom  : </t>
  </si>
  <si>
    <t xml:space="preserve">Partenaire : </t>
  </si>
  <si>
    <t>S.F. Provinciale</t>
  </si>
  <si>
    <t>Sous Total :</t>
  </si>
  <si>
    <t>est rempli alors le patineur aura le droit à une cinquième compétition de son choix.</t>
  </si>
  <si>
    <t xml:space="preserve">Critères pour cette catégorie : </t>
  </si>
  <si>
    <t>Critères :</t>
  </si>
  <si>
    <t>L'athlète doit avoir compétitionné à la finale de section dans cette catégorie.</t>
  </si>
  <si>
    <t>Un seul athlète sera mis en candidature par son Club.</t>
  </si>
  <si>
    <t xml:space="preserve">Directives : </t>
  </si>
  <si>
    <t>Directives :</t>
  </si>
  <si>
    <t xml:space="preserve">Total : </t>
  </si>
  <si>
    <t>Interprétation</t>
  </si>
  <si>
    <t>Test "OR"</t>
  </si>
  <si>
    <t>Partie 1</t>
  </si>
  <si>
    <t>Partie 2</t>
  </si>
  <si>
    <t>Test</t>
  </si>
  <si>
    <t>Élément</t>
  </si>
  <si>
    <t>Star 3</t>
  </si>
  <si>
    <t xml:space="preserve">Compétitions provinciales, </t>
  </si>
  <si>
    <t>Nationales et Internationales</t>
  </si>
  <si>
    <t>Compétitions régionales</t>
  </si>
  <si>
    <t>Test Interprétation</t>
  </si>
  <si>
    <t>Tests Habiletés de patinage</t>
  </si>
  <si>
    <t>STAR 1</t>
  </si>
  <si>
    <t>STAR 2</t>
  </si>
  <si>
    <t>2b. Tango Canasta</t>
  </si>
  <si>
    <t>STAR 3</t>
  </si>
  <si>
    <t>3a. Baby Blues</t>
  </si>
  <si>
    <t>3b. Élément</t>
  </si>
  <si>
    <t>STAR 4</t>
  </si>
  <si>
    <t>4a. Danse Swing</t>
  </si>
  <si>
    <t>STAR 5</t>
  </si>
  <si>
    <t>5a. Valse Willow</t>
  </si>
  <si>
    <t>5b. Éléments</t>
  </si>
  <si>
    <t>STAR 6</t>
  </si>
  <si>
    <t>6a. Ten-Fox</t>
  </si>
  <si>
    <t>6c. Fourteenstep</t>
  </si>
  <si>
    <t>STAR 7</t>
  </si>
  <si>
    <t>7a. Fox-trot de Keats</t>
  </si>
  <si>
    <t>7b. Tango Harris</t>
  </si>
  <si>
    <t>STAR 8</t>
  </si>
  <si>
    <t>8c. Valse Starlight</t>
  </si>
  <si>
    <t>8b. Rocker Fox-trot</t>
  </si>
  <si>
    <t>STAR 9</t>
  </si>
  <si>
    <t>9a. Paso Doble</t>
  </si>
  <si>
    <t>9b. Blues</t>
  </si>
  <si>
    <t>STAR 10</t>
  </si>
  <si>
    <t>10a. Cha Cha Congelado</t>
  </si>
  <si>
    <t>10b. Valse Westminster</t>
  </si>
  <si>
    <t>10c. Quickstep</t>
  </si>
  <si>
    <t>OR</t>
  </si>
  <si>
    <t>DIAMANT</t>
  </si>
  <si>
    <t>Tango Romantica</t>
  </si>
  <si>
    <t>Polka Yankee</t>
  </si>
  <si>
    <t>Rumba</t>
  </si>
  <si>
    <t>SOMMAIRE DES RÉSULTATS</t>
  </si>
  <si>
    <t>POINTAGE</t>
  </si>
  <si>
    <t xml:space="preserve">GRAND TOTAL : </t>
  </si>
  <si>
    <t>Internationale</t>
  </si>
  <si>
    <t>Menu Catégorie</t>
  </si>
  <si>
    <t>Sans Limite</t>
  </si>
  <si>
    <t>Pré-Juvénile</t>
  </si>
  <si>
    <t>Pré-Novice</t>
  </si>
  <si>
    <t>Novice</t>
  </si>
  <si>
    <t>Junior</t>
  </si>
  <si>
    <t>Senior</t>
  </si>
  <si>
    <t>Choisir la catégorie avec le menu déroulant dans la colonne catégorie</t>
  </si>
  <si>
    <t>Seules les compétitions régionales inscrites ci-dessous sont éligibles pour les lauréats</t>
  </si>
  <si>
    <t>le programme choisi et le classement</t>
  </si>
  <si>
    <t xml:space="preserve">Pour les compétitions qui ne sont pas Provinciales, Nationales ou Internationales, entrer le nombre de Participant, le no de catégorie, </t>
  </si>
  <si>
    <t>Pour les compétitions Provinciales, Nationales et Internationales,entrer le classement à la compétition</t>
  </si>
  <si>
    <t>Si l'athlète n'a pas participé à la compétition, ne rien inscrire</t>
  </si>
  <si>
    <t>Seules les compétitions régionales inscrites ci-haut sont éligibles pour les lauréats</t>
  </si>
  <si>
    <t xml:space="preserve">Si le bloc des quatres compétitions obligatoires de la région est rempli </t>
  </si>
  <si>
    <t>alors l'atlhète aura le droit à une cinquième compétition de son choix.</t>
  </si>
  <si>
    <t>Ten-Fox</t>
  </si>
  <si>
    <t>Fourteenstep</t>
  </si>
  <si>
    <t>Danses Junior Argent</t>
  </si>
  <si>
    <t>Fox-trot de Keats</t>
  </si>
  <si>
    <t>Tango Harris</t>
  </si>
  <si>
    <t>Valse Starlight</t>
  </si>
  <si>
    <t>Blues</t>
  </si>
  <si>
    <t>Kilian</t>
  </si>
  <si>
    <t>Danses Or</t>
  </si>
  <si>
    <t>Danses Senior Argent</t>
  </si>
  <si>
    <t>Danses Senior Bronze</t>
  </si>
  <si>
    <t>Quickstep</t>
  </si>
  <si>
    <t>Danses Diamant</t>
  </si>
  <si>
    <t>Paso Doble</t>
  </si>
  <si>
    <t>Cha Cha Congelado</t>
  </si>
  <si>
    <t>2a. Valse Hollandaise</t>
  </si>
  <si>
    <t>Rocker Fox-trot</t>
  </si>
  <si>
    <t>DANSES OR 
COMPLÉTÉES</t>
  </si>
  <si>
    <t>14 ANS ET PLUS</t>
  </si>
  <si>
    <t>ENTRE 11 ET 13 ANS</t>
  </si>
  <si>
    <t xml:space="preserve">Ville :  </t>
  </si>
  <si>
    <t xml:space="preserve">Code Postal : </t>
  </si>
  <si>
    <t>abc</t>
  </si>
  <si>
    <t>Vous pouvez imprimer la l'onglet tableau, il pourra vous aider à compléter les différentes catégories des lauréats</t>
  </si>
  <si>
    <t>Dans l'onglet tableau vous y retrouverez tous les tableaux avec pointage.</t>
  </si>
  <si>
    <t>brigitte.bbelanger@patinagelaurentides.ca</t>
  </si>
  <si>
    <t>RÉUSSI AVANT LE 1 NOVEMBRE 2019</t>
  </si>
  <si>
    <t>RÉUSSI APRÈS LE 1 NOVEMBRE 2019</t>
  </si>
  <si>
    <t>TESTS RÉUSSIS AVANT LE 1 NOVEMBRE 2019</t>
  </si>
  <si>
    <t xml:space="preserve">Total des tests réussis avant 1 novembre 2019 : </t>
  </si>
  <si>
    <t xml:space="preserve">Total des tests réussis avant le 1 novembre 2019: </t>
  </si>
  <si>
    <t xml:space="preserve">Total des test réussis après le 1 novembre 2019: </t>
  </si>
  <si>
    <t>TESTS RÉUSSIS APRÈS LE 1 NOVEMBRE 2019</t>
  </si>
  <si>
    <t xml:space="preserve">Total des tests réussis avant le 1 novembre 2019 : </t>
  </si>
  <si>
    <t>Tests de Danses après 1 novembre 2019</t>
  </si>
  <si>
    <t>Tests de Danses avant 1 novembre 2019</t>
  </si>
  <si>
    <t xml:space="preserve">Total des tests réussis après le 1 novembre 2019 : </t>
  </si>
  <si>
    <t>Pour les catégories TEST DE DANSE, veuillez remplir les 2 onglets pour chacun des lauréats (Exemple 44-1 et 44N-1)</t>
  </si>
  <si>
    <t>Tous les onglets xxN et xxN-x sont associés aux onglets xx et xx-x</t>
  </si>
  <si>
    <t>Invitation Rosemère</t>
  </si>
  <si>
    <t>couple</t>
  </si>
  <si>
    <t>ARTISTIQUE</t>
  </si>
  <si>
    <t>HABILETÉS</t>
  </si>
  <si>
    <t>Éléments</t>
  </si>
  <si>
    <t>Éléments Star 10</t>
  </si>
  <si>
    <t>Programme Or</t>
  </si>
  <si>
    <t>Valse Ravensburger</t>
  </si>
  <si>
    <t>Valse or</t>
  </si>
  <si>
    <t>Valse autrichienne</t>
  </si>
  <si>
    <t>PATINAGE D’INTERPRÉTATION/ARTISTIQUE </t>
  </si>
  <si>
    <t>Introduction</t>
  </si>
  <si>
    <t>Bronze</t>
  </si>
  <si>
    <t>Argent</t>
  </si>
  <si>
    <t>Test Style Libre - Éléments</t>
  </si>
  <si>
    <t>2a. Valse hollandaise</t>
  </si>
  <si>
    <t>4b. Tango Fiesta</t>
  </si>
  <si>
    <t>Valse européenne</t>
  </si>
  <si>
    <t>Danse créative bronze</t>
  </si>
  <si>
    <t>Valse américaine</t>
  </si>
  <si>
    <t>Danse créative argent</t>
  </si>
  <si>
    <t>Valse viennoise</t>
  </si>
  <si>
    <t>Valse Westminster</t>
  </si>
  <si>
    <t>Tango argentin</t>
  </si>
  <si>
    <t>Samba argentin</t>
  </si>
  <si>
    <t>Danse créative or</t>
  </si>
  <si>
    <t>6b. Valse européenne</t>
  </si>
  <si>
    <t>7c. Valse américaine</t>
  </si>
  <si>
    <t>8a. Kilian</t>
  </si>
  <si>
    <t>9c. Samba argent</t>
  </si>
  <si>
    <t>ORa. Valse viennoise</t>
  </si>
  <si>
    <t>ORb. Tango argentin</t>
  </si>
  <si>
    <t>ORc. Danse rythmique</t>
  </si>
  <si>
    <t>5b. Élément</t>
  </si>
  <si>
    <t xml:space="preserve">Cette catégorie n’exclut pas les évaluateurs, les juges, les officiels techniques et les spécialistes de données. </t>
  </si>
  <si>
    <t>STAR 10 / Senior Argent</t>
  </si>
  <si>
    <t>Pré juv. Sans lim.</t>
  </si>
  <si>
    <t>Pré Nov.</t>
  </si>
  <si>
    <t>STAR 6-7-8 Interp.</t>
  </si>
  <si>
    <t>STAR 9-10
Or</t>
  </si>
  <si>
    <t>STAR 6 - 7 / Senior Bronze</t>
  </si>
  <si>
    <t>STAR 8 - 9 / Junior Argent</t>
  </si>
  <si>
    <t>Nom de
 Compétition</t>
  </si>
  <si>
    <t>Année 2019-2020</t>
  </si>
  <si>
    <t>Senior Bronze</t>
  </si>
  <si>
    <t>Junior Argent</t>
  </si>
  <si>
    <t>Senior Argent</t>
  </si>
  <si>
    <t>Style Libre / Habiletés</t>
  </si>
  <si>
    <t xml:space="preserve"> PATINEUSE ESPOIR FÉMININ SANS LIMITE  EN SIMPLE</t>
  </si>
  <si>
    <t>9B</t>
  </si>
  <si>
    <r>
      <t xml:space="preserve">Le format des dates est           </t>
    </r>
    <r>
      <rPr>
        <b/>
        <sz val="14"/>
        <color indexed="10"/>
        <rFont val="Arial"/>
        <family val="2"/>
      </rPr>
      <t xml:space="preserve"> AA-MM-JJ</t>
    </r>
  </si>
  <si>
    <t>Si l'athlète a fait une ou des compétitions internationales, mettre le nom de la compétition à la place du nom indiqué</t>
  </si>
  <si>
    <t>Jeux du Canada</t>
  </si>
  <si>
    <t>Star 6</t>
  </si>
  <si>
    <t>Défi Patinage Canada</t>
  </si>
  <si>
    <t>et le 31 décembre 2019, la date de référence est le 1 juillet 2019.</t>
  </si>
  <si>
    <t xml:space="preserve">Pour les compétitions entre janvier et juin 2019, la date de référence est le 1 juillet 2018 et pour les compétitions entre le 1 juillet </t>
  </si>
  <si>
    <t>Limite d'âge :        Fille :        avoir 13 ans et +  au 1 juillet</t>
  </si>
  <si>
    <t>Défi Patinage Canada
Jeux du Canada             Championnats Canadiens  Championnats Nationaux  Internationaux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</si>
</sst>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[$-F800]dddd\,\ mmmm\ dd\,\ yyyy"/>
    <numFmt numFmtId="166" formatCode="[$-C0C]d\ mmm\ yyyy;@"/>
    <numFmt numFmtId="167" formatCode="[$-C0C]d\ mmmm\,\ yyyy;@"/>
  </numFmts>
  <fonts count="40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u/>
      <sz val="14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4"/>
      <color indexed="9"/>
      <name val="Arial"/>
      <family val="2"/>
    </font>
    <font>
      <b/>
      <sz val="16"/>
      <name val="Arial"/>
      <family val="2"/>
    </font>
    <font>
      <u/>
      <sz val="12"/>
      <name val="Arial"/>
      <family val="2"/>
    </font>
    <font>
      <sz val="28"/>
      <name val="Arial"/>
      <family val="2"/>
    </font>
    <font>
      <sz val="16"/>
      <name val="Arial"/>
      <family val="2"/>
    </font>
    <font>
      <b/>
      <u/>
      <sz val="11"/>
      <name val="Arial"/>
      <family val="2"/>
    </font>
    <font>
      <b/>
      <u val="double"/>
      <sz val="10"/>
      <name val="Arial"/>
      <family val="2"/>
    </font>
    <font>
      <b/>
      <sz val="14"/>
      <color indexed="10"/>
      <name val="Arial"/>
      <family val="2"/>
    </font>
    <font>
      <u/>
      <sz val="10"/>
      <color theme="1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1F497D"/>
      <name val="Calibri"/>
      <family val="2"/>
    </font>
    <font>
      <u/>
      <sz val="14"/>
      <color theme="10"/>
      <name val="Arial"/>
      <family val="2"/>
    </font>
    <font>
      <b/>
      <sz val="10"/>
      <color theme="0"/>
      <name val="Arial"/>
      <family val="2"/>
    </font>
    <font>
      <b/>
      <u/>
      <sz val="12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6795556505021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double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24994659260841701"/>
      </right>
      <top style="double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double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double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double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double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theme="0" tint="-0.24994659260841701"/>
      </bottom>
      <diagonal/>
    </border>
    <border>
      <left/>
      <right/>
      <top style="double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double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64"/>
      </top>
      <bottom style="double">
        <color indexed="64"/>
      </bottom>
      <diagonal/>
    </border>
    <border>
      <left style="thin">
        <color theme="0" tint="-0.24994659260841701"/>
      </left>
      <right/>
      <top style="double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double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double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double">
        <color indexed="64"/>
      </bottom>
      <diagonal/>
    </border>
    <border>
      <left style="thin">
        <color theme="0" tint="-0.24994659260841701"/>
      </left>
      <right/>
      <top style="double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indexed="64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n">
        <color indexed="64"/>
      </left>
      <right/>
      <top style="thick">
        <color rgb="FFFF0000"/>
      </top>
      <bottom style="thin">
        <color theme="1"/>
      </bottom>
      <diagonal/>
    </border>
    <border>
      <left/>
      <right style="thin">
        <color indexed="64"/>
      </right>
      <top style="thick">
        <color rgb="FFFF0000"/>
      </top>
      <bottom style="thin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1"/>
      </bottom>
      <diagonal/>
    </border>
  </borders>
  <cellStyleXfs count="4">
    <xf numFmtId="0" fontId="0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101">
    <xf numFmtId="0" fontId="0" fillId="0" borderId="0" xfId="0"/>
    <xf numFmtId="0" fontId="1" fillId="0" borderId="0" xfId="0" applyFont="1"/>
    <xf numFmtId="0" fontId="2" fillId="0" borderId="0" xfId="0" applyFont="1"/>
    <xf numFmtId="0" fontId="5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164" fontId="1" fillId="0" borderId="1" xfId="0" applyNumberFormat="1" applyFont="1" applyFill="1" applyBorder="1" applyAlignment="1">
      <alignment horizontal="center"/>
    </xf>
    <xf numFmtId="0" fontId="10" fillId="0" borderId="0" xfId="0" applyFont="1"/>
    <xf numFmtId="0" fontId="0" fillId="0" borderId="0" xfId="0" applyFill="1"/>
    <xf numFmtId="164" fontId="1" fillId="3" borderId="1" xfId="0" applyNumberFormat="1" applyFont="1" applyFill="1" applyBorder="1" applyAlignment="1">
      <alignment horizontal="center"/>
    </xf>
    <xf numFmtId="0" fontId="9" fillId="0" borderId="0" xfId="0" applyFont="1" applyFill="1" applyAlignment="1"/>
    <xf numFmtId="0" fontId="2" fillId="0" borderId="1" xfId="0" applyFont="1" applyBorder="1" applyAlignment="1">
      <alignment horizontal="center"/>
    </xf>
    <xf numFmtId="0" fontId="12" fillId="3" borderId="1" xfId="0" applyFont="1" applyFill="1" applyBorder="1"/>
    <xf numFmtId="0" fontId="2" fillId="0" borderId="0" xfId="3"/>
    <xf numFmtId="0" fontId="2" fillId="0" borderId="0" xfId="3" applyBorder="1"/>
    <xf numFmtId="164" fontId="1" fillId="0" borderId="2" xfId="0" applyNumberFormat="1" applyFont="1" applyFill="1" applyBorder="1" applyAlignment="1">
      <alignment horizontal="center"/>
    </xf>
    <xf numFmtId="0" fontId="0" fillId="4" borderId="0" xfId="0" applyFill="1"/>
    <xf numFmtId="0" fontId="2" fillId="0" borderId="0" xfId="0" applyFont="1" applyAlignment="1">
      <alignment horizontal="center" vertical="center" wrapText="1"/>
    </xf>
    <xf numFmtId="0" fontId="2" fillId="4" borderId="3" xfId="0" applyFont="1" applyFill="1" applyBorder="1"/>
    <xf numFmtId="0" fontId="0" fillId="4" borderId="3" xfId="0" applyFill="1" applyBorder="1"/>
    <xf numFmtId="0" fontId="0" fillId="4" borderId="4" xfId="0" applyFill="1" applyBorder="1"/>
    <xf numFmtId="0" fontId="2" fillId="4" borderId="0" xfId="0" applyFont="1" applyFill="1" applyBorder="1"/>
    <xf numFmtId="0" fontId="0" fillId="4" borderId="0" xfId="0" applyFill="1" applyBorder="1"/>
    <xf numFmtId="0" fontId="0" fillId="4" borderId="5" xfId="0" applyFill="1" applyBorder="1"/>
    <xf numFmtId="0" fontId="2" fillId="4" borderId="6" xfId="0" applyFont="1" applyFill="1" applyBorder="1"/>
    <xf numFmtId="0" fontId="0" fillId="4" borderId="6" xfId="0" applyFill="1" applyBorder="1"/>
    <xf numFmtId="0" fontId="0" fillId="4" borderId="7" xfId="0" applyFill="1" applyBorder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10" xfId="0" applyFont="1" applyFill="1" applyBorder="1"/>
    <xf numFmtId="0" fontId="0" fillId="4" borderId="11" xfId="0" applyFill="1" applyBorder="1"/>
    <xf numFmtId="0" fontId="0" fillId="4" borderId="12" xfId="0" applyFill="1" applyBorder="1"/>
    <xf numFmtId="0" fontId="2" fillId="4" borderId="13" xfId="0" applyFont="1" applyFill="1" applyBorder="1"/>
    <xf numFmtId="0" fontId="2" fillId="4" borderId="11" xfId="0" applyFont="1" applyFill="1" applyBorder="1"/>
    <xf numFmtId="0" fontId="2" fillId="4" borderId="1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4" borderId="0" xfId="0" applyFont="1" applyFill="1"/>
    <xf numFmtId="0" fontId="0" fillId="4" borderId="0" xfId="0" applyFill="1" applyAlignment="1">
      <alignment horizontal="center" vertical="center"/>
    </xf>
    <xf numFmtId="0" fontId="6" fillId="4" borderId="0" xfId="0" applyFont="1" applyFill="1"/>
    <xf numFmtId="0" fontId="9" fillId="4" borderId="0" xfId="3" applyFont="1" applyFill="1" applyBorder="1" applyAlignment="1">
      <alignment horizontal="left"/>
    </xf>
    <xf numFmtId="0" fontId="9" fillId="4" borderId="0" xfId="3" applyFont="1" applyFill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1" xfId="0" applyFill="1" applyBorder="1" applyAlignment="1"/>
    <xf numFmtId="0" fontId="2" fillId="4" borderId="15" xfId="0" applyFont="1" applyFill="1" applyBorder="1" applyAlignment="1"/>
    <xf numFmtId="0" fontId="2" fillId="4" borderId="16" xfId="0" applyFont="1" applyFill="1" applyBorder="1" applyAlignment="1"/>
    <xf numFmtId="0" fontId="2" fillId="4" borderId="15" xfId="0" applyFont="1" applyFill="1" applyBorder="1" applyAlignment="1">
      <alignment horizontal="left"/>
    </xf>
    <xf numFmtId="0" fontId="18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6" fillId="4" borderId="0" xfId="0" applyFont="1" applyFill="1" applyBorder="1"/>
    <xf numFmtId="0" fontId="0" fillId="4" borderId="0" xfId="0" applyFill="1" applyBorder="1" applyAlignment="1">
      <alignment horizontal="center"/>
    </xf>
    <xf numFmtId="164" fontId="0" fillId="4" borderId="0" xfId="0" applyNumberFormat="1" applyFill="1" applyBorder="1"/>
    <xf numFmtId="0" fontId="9" fillId="4" borderId="0" xfId="0" applyFont="1" applyFill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center" vertical="center"/>
    </xf>
    <xf numFmtId="0" fontId="11" fillId="3" borderId="0" xfId="0" applyFont="1" applyFill="1" applyAlignment="1"/>
    <xf numFmtId="0" fontId="4" fillId="4" borderId="0" xfId="0" applyFont="1" applyFill="1"/>
    <xf numFmtId="0" fontId="12" fillId="4" borderId="0" xfId="0" applyFont="1" applyFill="1"/>
    <xf numFmtId="0" fontId="0" fillId="8" borderId="0" xfId="0" applyFill="1"/>
    <xf numFmtId="164" fontId="0" fillId="0" borderId="0" xfId="0" applyNumberFormat="1"/>
    <xf numFmtId="0" fontId="0" fillId="4" borderId="0" xfId="0" applyNumberFormat="1" applyFill="1" applyAlignment="1"/>
    <xf numFmtId="0" fontId="22" fillId="3" borderId="1" xfId="0" applyFont="1" applyFill="1" applyBorder="1" applyAlignment="1">
      <alignment horizontal="center"/>
    </xf>
    <xf numFmtId="164" fontId="21" fillId="9" borderId="1" xfId="0" applyNumberFormat="1" applyFont="1" applyFill="1" applyBorder="1"/>
    <xf numFmtId="0" fontId="21" fillId="0" borderId="0" xfId="0" applyFont="1" applyFill="1"/>
    <xf numFmtId="14" fontId="2" fillId="4" borderId="0" xfId="0" applyNumberFormat="1" applyFont="1" applyFill="1" applyAlignment="1"/>
    <xf numFmtId="0" fontId="0" fillId="0" borderId="0" xfId="0" applyAlignment="1">
      <alignment horizontal="center" vertical="center"/>
    </xf>
    <xf numFmtId="0" fontId="2" fillId="8" borderId="0" xfId="0" applyFont="1" applyFill="1"/>
    <xf numFmtId="0" fontId="0" fillId="8" borderId="0" xfId="0" applyFill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10" fillId="5" borderId="0" xfId="0" applyFont="1" applyFill="1"/>
    <xf numFmtId="0" fontId="23" fillId="6" borderId="0" xfId="0" applyFont="1" applyFill="1"/>
    <xf numFmtId="0" fontId="10" fillId="10" borderId="0" xfId="0" applyFont="1" applyFill="1"/>
    <xf numFmtId="0" fontId="12" fillId="0" borderId="0" xfId="0" applyFont="1"/>
    <xf numFmtId="0" fontId="0" fillId="8" borderId="1" xfId="0" applyFill="1" applyBorder="1"/>
    <xf numFmtId="0" fontId="0" fillId="11" borderId="0" xfId="0" applyFill="1"/>
    <xf numFmtId="0" fontId="25" fillId="8" borderId="0" xfId="0" applyFont="1" applyFill="1" applyAlignment="1"/>
    <xf numFmtId="0" fontId="25" fillId="8" borderId="0" xfId="0" applyFont="1" applyFill="1" applyAlignment="1">
      <alignment vertical="center"/>
    </xf>
    <xf numFmtId="0" fontId="16" fillId="8" borderId="0" xfId="0" applyFont="1" applyFill="1" applyAlignment="1"/>
    <xf numFmtId="0" fontId="16" fillId="8" borderId="0" xfId="0" applyFont="1" applyFill="1" applyAlignment="1">
      <alignment wrapText="1"/>
    </xf>
    <xf numFmtId="0" fontId="16" fillId="8" borderId="0" xfId="0" applyFont="1" applyFill="1" applyAlignment="1">
      <alignment horizontal="left" wrapText="1"/>
    </xf>
    <xf numFmtId="0" fontId="16" fillId="8" borderId="0" xfId="0" applyFont="1" applyFill="1"/>
    <xf numFmtId="0" fontId="2" fillId="11" borderId="0" xfId="0" applyFont="1" applyFill="1"/>
    <xf numFmtId="0" fontId="2" fillId="4" borderId="0" xfId="0" applyFont="1" applyFill="1" applyAlignment="1">
      <alignment wrapText="1"/>
    </xf>
    <xf numFmtId="0" fontId="0" fillId="0" borderId="1" xfId="0" applyBorder="1" applyAlignment="1"/>
    <xf numFmtId="0" fontId="0" fillId="8" borderId="1" xfId="0" applyFill="1" applyBorder="1" applyAlignment="1"/>
    <xf numFmtId="0" fontId="0" fillId="8" borderId="2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0" fillId="11" borderId="18" xfId="0" applyFill="1" applyBorder="1" applyAlignment="1">
      <alignment horizontal="center"/>
    </xf>
    <xf numFmtId="0" fontId="2" fillId="11" borderId="18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8" borderId="19" xfId="0" applyFill="1" applyBorder="1"/>
    <xf numFmtId="0" fontId="2" fillId="8" borderId="19" xfId="0" applyFont="1" applyFill="1" applyBorder="1"/>
    <xf numFmtId="14" fontId="0" fillId="8" borderId="19" xfId="0" applyNumberFormat="1" applyFill="1" applyBorder="1"/>
    <xf numFmtId="14" fontId="0" fillId="12" borderId="1" xfId="0" applyNumberFormat="1" applyFill="1" applyBorder="1"/>
    <xf numFmtId="0" fontId="0" fillId="12" borderId="1" xfId="0" applyFill="1" applyBorder="1" applyAlignment="1">
      <alignment horizontal="center" vertical="center"/>
    </xf>
    <xf numFmtId="0" fontId="6" fillId="10" borderId="1" xfId="0" applyFont="1" applyFill="1" applyBorder="1" applyAlignment="1"/>
    <xf numFmtId="0" fontId="6" fillId="10" borderId="1" xfId="0" applyFont="1" applyFill="1" applyBorder="1"/>
    <xf numFmtId="0" fontId="2" fillId="10" borderId="1" xfId="0" applyFont="1" applyFill="1" applyBorder="1"/>
    <xf numFmtId="0" fontId="0" fillId="10" borderId="1" xfId="0" applyFill="1" applyBorder="1"/>
    <xf numFmtId="0" fontId="0" fillId="10" borderId="15" xfId="0" applyFill="1" applyBorder="1"/>
    <xf numFmtId="0" fontId="2" fillId="10" borderId="15" xfId="0" applyFont="1" applyFill="1" applyBorder="1" applyAlignment="1"/>
    <xf numFmtId="0" fontId="0" fillId="8" borderId="20" xfId="0" applyFill="1" applyBorder="1"/>
    <xf numFmtId="0" fontId="2" fillId="10" borderId="18" xfId="0" applyFont="1" applyFill="1" applyBorder="1"/>
    <xf numFmtId="0" fontId="2" fillId="10" borderId="19" xfId="0" applyFont="1" applyFill="1" applyBorder="1"/>
    <xf numFmtId="0" fontId="2" fillId="10" borderId="21" xfId="0" applyFont="1" applyFill="1" applyBorder="1"/>
    <xf numFmtId="0" fontId="2" fillId="10" borderId="15" xfId="0" applyFont="1" applyFill="1" applyBorder="1"/>
    <xf numFmtId="0" fontId="0" fillId="10" borderId="20" xfId="0" applyFill="1" applyBorder="1"/>
    <xf numFmtId="0" fontId="2" fillId="10" borderId="21" xfId="0" applyFont="1" applyFill="1" applyBorder="1" applyAlignment="1">
      <alignment horizontal="left"/>
    </xf>
    <xf numFmtId="0" fontId="0" fillId="10" borderId="18" xfId="0" applyFill="1" applyBorder="1"/>
    <xf numFmtId="0" fontId="0" fillId="10" borderId="17" xfId="0" applyFill="1" applyBorder="1"/>
    <xf numFmtId="0" fontId="0" fillId="10" borderId="19" xfId="0" applyFill="1" applyBorder="1"/>
    <xf numFmtId="0" fontId="0" fillId="10" borderId="18" xfId="0" applyFill="1" applyBorder="1" applyAlignment="1">
      <alignment horizontal="center" vertical="center"/>
    </xf>
    <xf numFmtId="0" fontId="2" fillId="10" borderId="17" xfId="0" applyFont="1" applyFill="1" applyBorder="1"/>
    <xf numFmtId="0" fontId="0" fillId="8" borderId="17" xfId="0" applyFill="1" applyBorder="1"/>
    <xf numFmtId="0" fontId="0" fillId="10" borderId="17" xfId="0" applyFont="1" applyFill="1" applyBorder="1"/>
    <xf numFmtId="0" fontId="0" fillId="8" borderId="1" xfId="0" applyFill="1" applyBorder="1" applyAlignment="1">
      <alignment horizontal="left"/>
    </xf>
    <xf numFmtId="0" fontId="2" fillId="11" borderId="1" xfId="0" applyFont="1" applyFill="1" applyBorder="1" applyAlignment="1">
      <alignment horizontal="left"/>
    </xf>
    <xf numFmtId="14" fontId="0" fillId="8" borderId="17" xfId="0" applyNumberFormat="1" applyFill="1" applyBorder="1"/>
    <xf numFmtId="165" fontId="0" fillId="8" borderId="8" xfId="0" applyNumberFormat="1" applyFill="1" applyBorder="1" applyAlignment="1">
      <alignment horizontal="left"/>
    </xf>
    <xf numFmtId="165" fontId="0" fillId="8" borderId="19" xfId="0" applyNumberFormat="1" applyFill="1" applyBorder="1" applyAlignment="1">
      <alignment horizontal="left"/>
    </xf>
    <xf numFmtId="0" fontId="2" fillId="11" borderId="1" xfId="0" applyFont="1" applyFill="1" applyBorder="1" applyAlignment="1">
      <alignment horizontal="left" wrapText="1"/>
    </xf>
    <xf numFmtId="0" fontId="2" fillId="12" borderId="1" xfId="0" applyFont="1" applyFill="1" applyBorder="1" applyAlignment="1">
      <alignment wrapText="1"/>
    </xf>
    <xf numFmtId="0" fontId="2" fillId="8" borderId="18" xfId="0" applyFont="1" applyFill="1" applyBorder="1" applyAlignment="1">
      <alignment horizontal="center"/>
    </xf>
    <xf numFmtId="0" fontId="2" fillId="8" borderId="1" xfId="0" applyFont="1" applyFill="1" applyBorder="1"/>
    <xf numFmtId="0" fontId="2" fillId="11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10" borderId="1" xfId="0" applyFont="1" applyFill="1" applyBorder="1" applyAlignment="1"/>
    <xf numFmtId="0" fontId="2" fillId="10" borderId="1" xfId="0" applyFont="1" applyFill="1" applyBorder="1" applyAlignment="1">
      <alignment vertical="center"/>
    </xf>
    <xf numFmtId="0" fontId="2" fillId="10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10" borderId="19" xfId="0" applyFill="1" applyBorder="1" applyAlignment="1">
      <alignment horizontal="center"/>
    </xf>
    <xf numFmtId="0" fontId="0" fillId="8" borderId="0" xfId="0" applyFill="1" applyAlignment="1">
      <alignment horizontal="left"/>
    </xf>
    <xf numFmtId="0" fontId="0" fillId="8" borderId="8" xfId="0" applyFill="1" applyBorder="1"/>
    <xf numFmtId="0" fontId="0" fillId="8" borderId="8" xfId="0" applyFill="1" applyBorder="1" applyAlignment="1"/>
    <xf numFmtId="0" fontId="6" fillId="8" borderId="8" xfId="0" applyFont="1" applyFill="1" applyBorder="1" applyAlignment="1"/>
    <xf numFmtId="0" fontId="6" fillId="8" borderId="0" xfId="0" applyFont="1" applyFill="1" applyBorder="1" applyAlignment="1"/>
    <xf numFmtId="0" fontId="2" fillId="0" borderId="1" xfId="0" applyFont="1" applyBorder="1" applyAlignment="1">
      <alignment horizontal="left" wrapText="1"/>
    </xf>
    <xf numFmtId="0" fontId="2" fillId="10" borderId="15" xfId="0" applyFont="1" applyFill="1" applyBorder="1" applyAlignment="1">
      <alignment horizontal="left" vertical="center"/>
    </xf>
    <xf numFmtId="0" fontId="2" fillId="10" borderId="16" xfId="0" applyFont="1" applyFill="1" applyBorder="1" applyAlignment="1">
      <alignment horizontal="left" vertical="center"/>
    </xf>
    <xf numFmtId="0" fontId="2" fillId="10" borderId="2" xfId="0" applyFont="1" applyFill="1" applyBorder="1" applyAlignment="1">
      <alignment horizontal="left" vertical="center"/>
    </xf>
    <xf numFmtId="0" fontId="2" fillId="10" borderId="1" xfId="0" applyFont="1" applyFill="1" applyBorder="1" applyAlignment="1">
      <alignment horizontal="right" vertical="center"/>
    </xf>
    <xf numFmtId="0" fontId="3" fillId="11" borderId="0" xfId="0" applyFont="1" applyFill="1" applyBorder="1"/>
    <xf numFmtId="0" fontId="0" fillId="11" borderId="0" xfId="0" applyFill="1" applyBorder="1"/>
    <xf numFmtId="0" fontId="9" fillId="11" borderId="0" xfId="0" applyFont="1" applyFill="1" applyAlignment="1"/>
    <xf numFmtId="0" fontId="9" fillId="11" borderId="0" xfId="3" applyFont="1" applyFill="1" applyAlignment="1">
      <alignment horizontal="left"/>
    </xf>
    <xf numFmtId="0" fontId="2" fillId="11" borderId="0" xfId="3" applyFill="1"/>
    <xf numFmtId="0" fontId="0" fillId="11" borderId="0" xfId="0" applyFill="1" applyBorder="1" applyAlignment="1">
      <alignment horizontal="center"/>
    </xf>
    <xf numFmtId="0" fontId="9" fillId="11" borderId="0" xfId="0" applyFont="1" applyFill="1" applyBorder="1"/>
    <xf numFmtId="0" fontId="9" fillId="11" borderId="0" xfId="0" applyFont="1" applyFill="1" applyBorder="1" applyAlignment="1">
      <alignment horizontal="left"/>
    </xf>
    <xf numFmtId="0" fontId="1" fillId="11" borderId="0" xfId="0" applyFont="1" applyFill="1" applyBorder="1" applyAlignment="1">
      <alignment horizontal="center"/>
    </xf>
    <xf numFmtId="164" fontId="1" fillId="11" borderId="0" xfId="0" applyNumberFormat="1" applyFont="1" applyFill="1" applyBorder="1" applyAlignment="1">
      <alignment horizontal="center"/>
    </xf>
    <xf numFmtId="0" fontId="11" fillId="11" borderId="0" xfId="0" applyFont="1" applyFill="1" applyBorder="1"/>
    <xf numFmtId="0" fontId="18" fillId="11" borderId="0" xfId="0" applyFont="1" applyFill="1" applyAlignment="1">
      <alignment horizontal="left"/>
    </xf>
    <xf numFmtId="0" fontId="0" fillId="11" borderId="0" xfId="0" applyFill="1" applyBorder="1" applyAlignment="1">
      <alignment horizontal="left"/>
    </xf>
    <xf numFmtId="0" fontId="0" fillId="11" borderId="0" xfId="0" applyFill="1" applyAlignment="1">
      <alignment horizontal="left"/>
    </xf>
    <xf numFmtId="0" fontId="9" fillId="11" borderId="0" xfId="3" applyFont="1" applyFill="1" applyBorder="1" applyAlignment="1">
      <alignment horizontal="right"/>
    </xf>
    <xf numFmtId="49" fontId="0" fillId="11" borderId="0" xfId="0" applyNumberFormat="1" applyFill="1" applyAlignment="1">
      <alignment horizontal="left"/>
    </xf>
    <xf numFmtId="0" fontId="22" fillId="11" borderId="1" xfId="0" applyFont="1" applyFill="1" applyBorder="1" applyAlignment="1">
      <alignment horizontal="left"/>
    </xf>
    <xf numFmtId="0" fontId="22" fillId="11" borderId="1" xfId="0" applyFont="1" applyFill="1" applyBorder="1" applyAlignment="1">
      <alignment horizontal="center"/>
    </xf>
    <xf numFmtId="14" fontId="21" fillId="11" borderId="1" xfId="0" applyNumberFormat="1" applyFont="1" applyFill="1" applyBorder="1" applyAlignment="1">
      <alignment horizontal="center"/>
    </xf>
    <xf numFmtId="164" fontId="21" fillId="11" borderId="1" xfId="0" applyNumberFormat="1" applyFont="1" applyFill="1" applyBorder="1"/>
    <xf numFmtId="14" fontId="21" fillId="11" borderId="18" xfId="0" applyNumberFormat="1" applyFont="1" applyFill="1" applyBorder="1" applyAlignment="1">
      <alignment horizontal="center"/>
    </xf>
    <xf numFmtId="164" fontId="9" fillId="11" borderId="0" xfId="0" applyNumberFormat="1" applyFont="1" applyFill="1" applyBorder="1" applyAlignment="1">
      <alignment horizontal="center"/>
    </xf>
    <xf numFmtId="0" fontId="9" fillId="11" borderId="0" xfId="0" applyFont="1" applyFill="1" applyBorder="1" applyAlignment="1">
      <alignment horizontal="center"/>
    </xf>
    <xf numFmtId="0" fontId="2" fillId="4" borderId="0" xfId="3" applyFill="1" applyBorder="1" applyAlignment="1">
      <alignment horizontal="center"/>
    </xf>
    <xf numFmtId="0" fontId="0" fillId="4" borderId="35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2" fillId="0" borderId="37" xfId="0" applyFont="1" applyBorder="1" applyAlignment="1">
      <alignment vertical="center" wrapText="1"/>
    </xf>
    <xf numFmtId="0" fontId="0" fillId="4" borderId="38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9" fillId="4" borderId="40" xfId="0" applyFont="1" applyFill="1" applyBorder="1"/>
    <xf numFmtId="0" fontId="0" fillId="4" borderId="41" xfId="0" applyFill="1" applyBorder="1" applyAlignment="1">
      <alignment horizontal="center"/>
    </xf>
    <xf numFmtId="0" fontId="0" fillId="4" borderId="41" xfId="0" applyFill="1" applyBorder="1" applyAlignment="1">
      <alignment horizontal="center" vertical="center"/>
    </xf>
    <xf numFmtId="0" fontId="0" fillId="4" borderId="42" xfId="0" applyFill="1" applyBorder="1" applyAlignment="1">
      <alignment horizontal="center"/>
    </xf>
    <xf numFmtId="0" fontId="2" fillId="4" borderId="19" xfId="0" applyFont="1" applyFill="1" applyBorder="1" applyAlignment="1">
      <alignment horizontal="left"/>
    </xf>
    <xf numFmtId="0" fontId="2" fillId="10" borderId="15" xfId="0" applyFont="1" applyFill="1" applyBorder="1" applyAlignment="1">
      <alignment wrapText="1"/>
    </xf>
    <xf numFmtId="0" fontId="2" fillId="0" borderId="8" xfId="0" applyFont="1" applyFill="1" applyBorder="1" applyAlignment="1"/>
    <xf numFmtId="0" fontId="2" fillId="4" borderId="18" xfId="0" applyFont="1" applyFill="1" applyBorder="1" applyAlignment="1">
      <alignment horizontal="left"/>
    </xf>
    <xf numFmtId="0" fontId="2" fillId="4" borderId="0" xfId="0" applyFont="1" applyFill="1" applyAlignment="1">
      <alignment horizontal="left" wrapText="1"/>
    </xf>
    <xf numFmtId="0" fontId="0" fillId="0" borderId="40" xfId="0" applyBorder="1"/>
    <xf numFmtId="0" fontId="0" fillId="0" borderId="41" xfId="0" applyBorder="1" applyAlignment="1"/>
    <xf numFmtId="0" fontId="0" fillId="0" borderId="42" xfId="0" applyBorder="1" applyAlignment="1">
      <alignment horizontal="center"/>
    </xf>
    <xf numFmtId="0" fontId="0" fillId="0" borderId="43" xfId="0" applyBorder="1"/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2" fillId="11" borderId="0" xfId="0" applyFont="1" applyFill="1" applyAlignment="1">
      <alignment horizontal="center" vertical="center"/>
    </xf>
    <xf numFmtId="0" fontId="6" fillId="4" borderId="22" xfId="0" applyFont="1" applyFill="1" applyBorder="1" applyAlignment="1">
      <alignment horizontal="left"/>
    </xf>
    <xf numFmtId="0" fontId="2" fillId="11" borderId="0" xfId="0" applyFont="1" applyFill="1" applyAlignment="1">
      <alignment horizontal="left"/>
    </xf>
    <xf numFmtId="0" fontId="2" fillId="0" borderId="0" xfId="0" applyFont="1" applyBorder="1" applyAlignment="1">
      <alignment vertical="center" wrapText="1"/>
    </xf>
    <xf numFmtId="0" fontId="0" fillId="4" borderId="0" xfId="0" applyFill="1" applyBorder="1" applyAlignment="1">
      <alignment horizontal="center" vertical="center"/>
    </xf>
    <xf numFmtId="14" fontId="2" fillId="4" borderId="1" xfId="0" applyNumberFormat="1" applyFont="1" applyFill="1" applyBorder="1" applyAlignment="1"/>
    <xf numFmtId="0" fontId="2" fillId="4" borderId="0" xfId="3" applyFill="1" applyBorder="1" applyAlignment="1"/>
    <xf numFmtId="0" fontId="9" fillId="11" borderId="0" xfId="3" applyFont="1" applyFill="1" applyAlignment="1"/>
    <xf numFmtId="0" fontId="2" fillId="0" borderId="23" xfId="0" applyFont="1" applyBorder="1" applyAlignment="1">
      <alignment vertical="center" wrapText="1"/>
    </xf>
    <xf numFmtId="0" fontId="2" fillId="4" borderId="23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4" borderId="0" xfId="0" applyFill="1" applyAlignment="1"/>
    <xf numFmtId="0" fontId="9" fillId="4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4" borderId="0" xfId="0" applyFont="1" applyFill="1" applyBorder="1" applyProtection="1">
      <protection hidden="1"/>
    </xf>
    <xf numFmtId="0" fontId="0" fillId="4" borderId="0" xfId="0" applyFill="1" applyProtection="1">
      <protection hidden="1"/>
    </xf>
    <xf numFmtId="0" fontId="0" fillId="4" borderId="0" xfId="0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1" fillId="4" borderId="0" xfId="0" applyFont="1" applyFill="1" applyProtection="1">
      <protection hidden="1"/>
    </xf>
    <xf numFmtId="0" fontId="1" fillId="0" borderId="0" xfId="0" applyFont="1" applyProtection="1">
      <protection hidden="1"/>
    </xf>
    <xf numFmtId="0" fontId="11" fillId="4" borderId="0" xfId="0" applyFont="1" applyFill="1" applyAlignment="1" applyProtection="1">
      <alignment horizontal="center"/>
      <protection hidden="1"/>
    </xf>
    <xf numFmtId="0" fontId="9" fillId="4" borderId="0" xfId="3" applyFont="1" applyFill="1" applyBorder="1" applyAlignment="1" applyProtection="1">
      <alignment horizontal="left"/>
      <protection hidden="1"/>
    </xf>
    <xf numFmtId="0" fontId="2" fillId="4" borderId="0" xfId="3" applyFill="1" applyBorder="1" applyAlignment="1" applyProtection="1">
      <alignment horizontal="center"/>
      <protection hidden="1"/>
    </xf>
    <xf numFmtId="0" fontId="2" fillId="4" borderId="0" xfId="3" applyFill="1" applyBorder="1" applyAlignment="1" applyProtection="1">
      <alignment horizontal="left"/>
      <protection hidden="1"/>
    </xf>
    <xf numFmtId="0" fontId="2" fillId="4" borderId="0" xfId="3" applyFill="1" applyAlignment="1" applyProtection="1">
      <alignment horizontal="center" vertical="center"/>
      <protection hidden="1"/>
    </xf>
    <xf numFmtId="0" fontId="6" fillId="4" borderId="0" xfId="0" applyFont="1" applyFill="1" applyProtection="1">
      <protection hidden="1"/>
    </xf>
    <xf numFmtId="0" fontId="0" fillId="4" borderId="0" xfId="0" applyFill="1" applyBorder="1" applyAlignment="1" applyProtection="1">
      <alignment horizontal="left"/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9" fillId="4" borderId="0" xfId="0" applyFont="1" applyFill="1" applyProtection="1">
      <protection hidden="1"/>
    </xf>
    <xf numFmtId="0" fontId="2" fillId="4" borderId="0" xfId="0" applyFont="1" applyFill="1" applyAlignment="1" applyProtection="1">
      <alignment wrapText="1"/>
      <protection hidden="1"/>
    </xf>
    <xf numFmtId="0" fontId="0" fillId="4" borderId="0" xfId="0" applyFill="1" applyBorder="1" applyProtection="1">
      <protection hidden="1"/>
    </xf>
    <xf numFmtId="164" fontId="0" fillId="4" borderId="0" xfId="0" applyNumberFormat="1" applyFill="1" applyBorder="1" applyProtection="1">
      <protection hidden="1"/>
    </xf>
    <xf numFmtId="0" fontId="17" fillId="4" borderId="0" xfId="0" applyFont="1" applyFill="1" applyBorder="1" applyProtection="1">
      <protection hidden="1"/>
    </xf>
    <xf numFmtId="0" fontId="9" fillId="4" borderId="40" xfId="0" applyFont="1" applyFill="1" applyBorder="1" applyProtection="1">
      <protection hidden="1"/>
    </xf>
    <xf numFmtId="0" fontId="0" fillId="4" borderId="41" xfId="0" applyFill="1" applyBorder="1" applyAlignment="1" applyProtection="1">
      <alignment horizontal="center"/>
      <protection hidden="1"/>
    </xf>
    <xf numFmtId="0" fontId="0" fillId="4" borderId="41" xfId="0" applyFill="1" applyBorder="1" applyAlignment="1" applyProtection="1">
      <alignment horizontal="center" vertical="center"/>
      <protection hidden="1"/>
    </xf>
    <xf numFmtId="0" fontId="0" fillId="4" borderId="42" xfId="0" applyFill="1" applyBorder="1" applyAlignment="1" applyProtection="1">
      <alignment horizontal="center"/>
      <protection hidden="1"/>
    </xf>
    <xf numFmtId="0" fontId="2" fillId="0" borderId="37" xfId="0" applyFont="1" applyBorder="1" applyAlignment="1" applyProtection="1">
      <alignment vertical="center" wrapText="1"/>
      <protection hidden="1"/>
    </xf>
    <xf numFmtId="0" fontId="0" fillId="4" borderId="38" xfId="0" applyFill="1" applyBorder="1" applyAlignment="1" applyProtection="1">
      <alignment horizontal="center" vertical="center"/>
      <protection hidden="1"/>
    </xf>
    <xf numFmtId="0" fontId="0" fillId="4" borderId="39" xfId="0" applyFill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vertical="center" wrapText="1"/>
      <protection hidden="1"/>
    </xf>
    <xf numFmtId="0" fontId="0" fillId="4" borderId="35" xfId="0" applyFill="1" applyBorder="1" applyAlignment="1" applyProtection="1">
      <alignment horizontal="center" vertical="center"/>
      <protection hidden="1"/>
    </xf>
    <xf numFmtId="0" fontId="0" fillId="4" borderId="36" xfId="0" applyFill="1" applyBorder="1" applyAlignment="1" applyProtection="1">
      <alignment horizontal="center" vertical="center"/>
      <protection hidden="1"/>
    </xf>
    <xf numFmtId="0" fontId="5" fillId="2" borderId="46" xfId="0" applyFont="1" applyFill="1" applyBorder="1" applyAlignment="1" applyProtection="1">
      <alignment horizontal="center"/>
      <protection hidden="1"/>
    </xf>
    <xf numFmtId="0" fontId="5" fillId="2" borderId="47" xfId="0" applyFont="1" applyFill="1" applyBorder="1" applyAlignment="1" applyProtection="1">
      <alignment horizontal="center" vertical="center"/>
      <protection hidden="1"/>
    </xf>
    <xf numFmtId="0" fontId="6" fillId="4" borderId="48" xfId="0" applyFont="1" applyFill="1" applyBorder="1" applyAlignment="1" applyProtection="1">
      <protection hidden="1"/>
    </xf>
    <xf numFmtId="0" fontId="2" fillId="4" borderId="49" xfId="0" applyFont="1" applyFill="1" applyBorder="1" applyAlignment="1" applyProtection="1">
      <alignment horizontal="center" vertical="center"/>
      <protection hidden="1"/>
    </xf>
    <xf numFmtId="0" fontId="6" fillId="4" borderId="50" xfId="0" applyFont="1" applyFill="1" applyBorder="1" applyAlignment="1" applyProtection="1">
      <protection hidden="1"/>
    </xf>
    <xf numFmtId="0" fontId="2" fillId="4" borderId="51" xfId="0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Border="1" applyAlignment="1" applyProtection="1">
      <alignment horizontal="right"/>
      <protection hidden="1"/>
    </xf>
    <xf numFmtId="0" fontId="0" fillId="4" borderId="0" xfId="0" applyFill="1" applyAlignment="1" applyProtection="1">
      <alignment horizontal="left"/>
      <protection hidden="1"/>
    </xf>
    <xf numFmtId="0" fontId="9" fillId="4" borderId="0" xfId="0" applyFont="1" applyFill="1" applyAlignment="1">
      <alignment horizontal="left"/>
    </xf>
    <xf numFmtId="0" fontId="0" fillId="0" borderId="41" xfId="0" applyBorder="1" applyAlignment="1">
      <alignment horizontal="center"/>
    </xf>
    <xf numFmtId="0" fontId="0" fillId="0" borderId="44" xfId="0" applyBorder="1" applyAlignment="1">
      <alignment horizontal="center" wrapText="1"/>
    </xf>
    <xf numFmtId="0" fontId="9" fillId="0" borderId="0" xfId="0" applyFont="1"/>
    <xf numFmtId="0" fontId="9" fillId="11" borderId="0" xfId="0" applyFont="1" applyFill="1" applyBorder="1" applyAlignment="1" applyProtection="1">
      <alignment horizontal="left"/>
      <protection hidden="1"/>
    </xf>
    <xf numFmtId="0" fontId="18" fillId="11" borderId="0" xfId="0" applyFont="1" applyFill="1" applyAlignment="1">
      <alignment horizontal="left"/>
    </xf>
    <xf numFmtId="0" fontId="9" fillId="11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left"/>
    </xf>
    <xf numFmtId="0" fontId="2" fillId="11" borderId="0" xfId="0" applyFont="1" applyFill="1" applyBorder="1" applyAlignment="1" applyProtection="1">
      <alignment horizontal="left"/>
      <protection hidden="1"/>
    </xf>
    <xf numFmtId="0" fontId="9" fillId="4" borderId="0" xfId="0" applyFont="1" applyFill="1" applyAlignment="1" applyProtection="1">
      <alignment horizontal="left"/>
      <protection hidden="1"/>
    </xf>
    <xf numFmtId="0" fontId="2" fillId="4" borderId="0" xfId="0" applyFont="1" applyFill="1" applyAlignment="1" applyProtection="1">
      <alignment horizontal="left" wrapText="1"/>
      <protection hidden="1"/>
    </xf>
    <xf numFmtId="0" fontId="18" fillId="11" borderId="0" xfId="0" applyFont="1" applyFill="1" applyAlignment="1" applyProtection="1">
      <alignment horizontal="left"/>
      <protection hidden="1"/>
    </xf>
    <xf numFmtId="0" fontId="9" fillId="11" borderId="0" xfId="3" applyFont="1" applyFill="1" applyAlignment="1" applyProtection="1">
      <alignment horizontal="left"/>
      <protection hidden="1"/>
    </xf>
    <xf numFmtId="0" fontId="18" fillId="11" borderId="0" xfId="0" applyFont="1" applyFill="1" applyAlignment="1" applyProtection="1">
      <alignment horizontal="left"/>
      <protection hidden="1"/>
    </xf>
    <xf numFmtId="0" fontId="2" fillId="11" borderId="0" xfId="0" applyFont="1" applyFill="1" applyBorder="1" applyAlignment="1" applyProtection="1">
      <alignment horizontal="left"/>
      <protection hidden="1"/>
    </xf>
    <xf numFmtId="0" fontId="9" fillId="11" borderId="0" xfId="3" applyFont="1" applyFill="1" applyAlignment="1" applyProtection="1">
      <alignment horizontal="left"/>
      <protection hidden="1"/>
    </xf>
    <xf numFmtId="0" fontId="9" fillId="11" borderId="0" xfId="0" applyFont="1" applyFill="1" applyBorder="1" applyProtection="1">
      <protection hidden="1"/>
    </xf>
    <xf numFmtId="0" fontId="9" fillId="11" borderId="0" xfId="0" applyFont="1" applyFill="1" applyBorder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0" fontId="0" fillId="0" borderId="40" xfId="0" applyBorder="1" applyProtection="1">
      <protection hidden="1"/>
    </xf>
    <xf numFmtId="0" fontId="0" fillId="0" borderId="41" xfId="0" applyBorder="1" applyAlignment="1" applyProtection="1">
      <alignment horizontal="center"/>
      <protection hidden="1"/>
    </xf>
    <xf numFmtId="0" fontId="0" fillId="0" borderId="41" xfId="0" applyBorder="1" applyAlignment="1" applyProtection="1">
      <alignment horizontal="center"/>
      <protection hidden="1"/>
    </xf>
    <xf numFmtId="0" fontId="0" fillId="0" borderId="41" xfId="0" applyBorder="1" applyAlignment="1" applyProtection="1">
      <protection hidden="1"/>
    </xf>
    <xf numFmtId="0" fontId="0" fillId="0" borderId="42" xfId="0" applyBorder="1" applyAlignment="1" applyProtection="1">
      <alignment horizontal="center"/>
      <protection hidden="1"/>
    </xf>
    <xf numFmtId="0" fontId="0" fillId="0" borderId="43" xfId="0" applyBorder="1" applyProtection="1">
      <protection hidden="1"/>
    </xf>
    <xf numFmtId="0" fontId="0" fillId="0" borderId="44" xfId="0" applyBorder="1" applyAlignment="1" applyProtection="1">
      <alignment horizontal="center"/>
      <protection hidden="1"/>
    </xf>
    <xf numFmtId="0" fontId="0" fillId="0" borderId="44" xfId="0" applyBorder="1" applyAlignment="1" applyProtection="1">
      <alignment horizontal="center" wrapText="1"/>
      <protection hidden="1"/>
    </xf>
    <xf numFmtId="0" fontId="0" fillId="0" borderId="44" xfId="0" applyBorder="1" applyAlignment="1" applyProtection="1">
      <alignment horizontal="center" wrapText="1"/>
      <protection hidden="1"/>
    </xf>
    <xf numFmtId="0" fontId="0" fillId="0" borderId="45" xfId="0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0" fillId="4" borderId="0" xfId="0" applyFill="1" applyBorder="1" applyAlignment="1" applyProtection="1">
      <alignment horizontal="center" vertical="center"/>
      <protection hidden="1"/>
    </xf>
    <xf numFmtId="0" fontId="5" fillId="2" borderId="17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left"/>
      <protection hidden="1"/>
    </xf>
    <xf numFmtId="0" fontId="2" fillId="11" borderId="15" xfId="0" applyFont="1" applyFill="1" applyBorder="1" applyAlignment="1" applyProtection="1">
      <alignment horizontal="left"/>
      <protection hidden="1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2" fillId="4" borderId="18" xfId="0" applyFont="1" applyFill="1" applyBorder="1" applyAlignment="1" applyProtection="1">
      <alignment horizontal="left"/>
      <protection hidden="1"/>
    </xf>
    <xf numFmtId="0" fontId="2" fillId="4" borderId="19" xfId="0" applyFont="1" applyFill="1" applyBorder="1" applyAlignment="1" applyProtection="1">
      <alignment horizontal="left"/>
      <protection hidden="1"/>
    </xf>
    <xf numFmtId="0" fontId="2" fillId="4" borderId="21" xfId="0" applyFont="1" applyFill="1" applyBorder="1" applyAlignment="1" applyProtection="1">
      <alignment horizontal="left"/>
      <protection hidden="1"/>
    </xf>
    <xf numFmtId="0" fontId="2" fillId="4" borderId="20" xfId="0" applyFont="1" applyFill="1" applyBorder="1" applyAlignment="1" applyProtection="1">
      <alignment horizontal="left"/>
      <protection hidden="1"/>
    </xf>
    <xf numFmtId="0" fontId="2" fillId="4" borderId="15" xfId="0" applyFont="1" applyFill="1" applyBorder="1" applyAlignment="1" applyProtection="1">
      <protection hidden="1"/>
    </xf>
    <xf numFmtId="0" fontId="2" fillId="4" borderId="16" xfId="0" applyFont="1" applyFill="1" applyBorder="1" applyAlignment="1" applyProtection="1">
      <protection hidden="1"/>
    </xf>
    <xf numFmtId="0" fontId="9" fillId="11" borderId="0" xfId="0" applyFont="1" applyFill="1" applyBorder="1" applyAlignment="1" applyProtection="1">
      <alignment horizontal="center"/>
      <protection hidden="1"/>
    </xf>
    <xf numFmtId="0" fontId="9" fillId="11" borderId="0" xfId="0" applyFont="1" applyFill="1" applyBorder="1" applyAlignment="1" applyProtection="1">
      <alignment horizontal="center" vertical="center"/>
      <protection hidden="1"/>
    </xf>
    <xf numFmtId="0" fontId="9" fillId="4" borderId="0" xfId="3" applyFont="1" applyFill="1" applyBorder="1" applyAlignment="1" applyProtection="1">
      <protection hidden="1"/>
    </xf>
    <xf numFmtId="0" fontId="9" fillId="4" borderId="0" xfId="0" applyFont="1" applyFill="1" applyAlignment="1" applyProtection="1">
      <alignment horizontal="center"/>
      <protection hidden="1"/>
    </xf>
    <xf numFmtId="0" fontId="2" fillId="11" borderId="0" xfId="0" applyFont="1" applyFill="1" applyBorder="1" applyAlignment="1" applyProtection="1">
      <alignment horizontal="left"/>
      <protection hidden="1"/>
    </xf>
    <xf numFmtId="0" fontId="18" fillId="11" borderId="0" xfId="0" applyFont="1" applyFill="1" applyAlignment="1" applyProtection="1">
      <alignment horizontal="left"/>
      <protection hidden="1"/>
    </xf>
    <xf numFmtId="0" fontId="9" fillId="11" borderId="0" xfId="3" applyFont="1" applyFill="1" applyAlignment="1" applyProtection="1">
      <alignment horizontal="left"/>
      <protection hidden="1"/>
    </xf>
    <xf numFmtId="0" fontId="0" fillId="0" borderId="41" xfId="0" applyBorder="1" applyAlignment="1" applyProtection="1">
      <alignment horizontal="center"/>
      <protection hidden="1"/>
    </xf>
    <xf numFmtId="0" fontId="0" fillId="0" borderId="44" xfId="0" applyBorder="1" applyAlignment="1" applyProtection="1">
      <alignment horizontal="center" wrapText="1"/>
      <protection hidden="1"/>
    </xf>
    <xf numFmtId="0" fontId="2" fillId="11" borderId="15" xfId="0" applyFont="1" applyFill="1" applyBorder="1" applyAlignment="1" applyProtection="1">
      <alignment horizontal="left"/>
      <protection hidden="1"/>
    </xf>
    <xf numFmtId="0" fontId="9" fillId="11" borderId="0" xfId="0" applyFont="1" applyFill="1" applyBorder="1" applyAlignment="1" applyProtection="1">
      <alignment horizontal="center"/>
      <protection hidden="1"/>
    </xf>
    <xf numFmtId="0" fontId="9" fillId="11" borderId="0" xfId="3" applyFont="1" applyFill="1" applyAlignment="1" applyProtection="1">
      <protection hidden="1"/>
    </xf>
    <xf numFmtId="0" fontId="2" fillId="4" borderId="0" xfId="3" applyFill="1" applyAlignment="1" applyProtection="1">
      <alignment vertical="center"/>
      <protection hidden="1"/>
    </xf>
    <xf numFmtId="0" fontId="0" fillId="4" borderId="0" xfId="0" applyFill="1" applyAlignment="1" applyProtection="1">
      <protection hidden="1"/>
    </xf>
    <xf numFmtId="0" fontId="2" fillId="11" borderId="0" xfId="0" applyFont="1" applyFill="1" applyBorder="1" applyAlignment="1" applyProtection="1">
      <protection hidden="1"/>
    </xf>
    <xf numFmtId="0" fontId="9" fillId="11" borderId="0" xfId="0" applyFont="1" applyFill="1" applyBorder="1" applyAlignment="1" applyProtection="1">
      <alignment horizontal="left"/>
      <protection hidden="1"/>
    </xf>
    <xf numFmtId="0" fontId="2" fillId="11" borderId="0" xfId="3" applyFont="1" applyFill="1" applyAlignment="1" applyProtection="1">
      <alignment horizontal="left"/>
      <protection hidden="1"/>
    </xf>
    <xf numFmtId="0" fontId="2" fillId="4" borderId="0" xfId="3" applyFont="1" applyFill="1" applyBorder="1" applyAlignment="1" applyProtection="1">
      <alignment horizontal="left"/>
      <protection hidden="1"/>
    </xf>
    <xf numFmtId="0" fontId="2" fillId="4" borderId="0" xfId="0" applyFont="1" applyFill="1" applyProtection="1">
      <protection hidden="1"/>
    </xf>
    <xf numFmtId="0" fontId="2" fillId="11" borderId="0" xfId="3" applyFont="1" applyFill="1" applyAlignment="1" applyProtection="1">
      <alignment horizontal="center"/>
      <protection hidden="1"/>
    </xf>
    <xf numFmtId="0" fontId="2" fillId="4" borderId="0" xfId="3" applyFont="1" applyFill="1" applyBorder="1" applyAlignment="1" applyProtection="1">
      <alignment horizontal="center"/>
      <protection hidden="1"/>
    </xf>
    <xf numFmtId="0" fontId="2" fillId="4" borderId="0" xfId="0" applyFont="1" applyFill="1" applyAlignment="1" applyProtection="1">
      <alignment horizontal="center"/>
      <protection hidden="1"/>
    </xf>
    <xf numFmtId="0" fontId="9" fillId="11" borderId="0" xfId="0" applyFont="1" applyFill="1" applyBorder="1" applyAlignment="1" applyProtection="1">
      <alignment horizontal="right"/>
      <protection hidden="1"/>
    </xf>
    <xf numFmtId="164" fontId="9" fillId="11" borderId="0" xfId="0" applyNumberFormat="1" applyFont="1" applyFill="1" applyBorder="1" applyAlignment="1" applyProtection="1">
      <alignment horizontal="center" vertical="center"/>
      <protection hidden="1"/>
    </xf>
    <xf numFmtId="0" fontId="12" fillId="4" borderId="0" xfId="0" applyFont="1" applyFill="1" applyAlignment="1" applyProtection="1">
      <alignment horizontal="left"/>
      <protection hidden="1"/>
    </xf>
    <xf numFmtId="0" fontId="2" fillId="11" borderId="0" xfId="3" applyFill="1" applyBorder="1" applyAlignment="1" applyProtection="1">
      <alignment horizontal="center"/>
      <protection hidden="1"/>
    </xf>
    <xf numFmtId="0" fontId="2" fillId="11" borderId="0" xfId="3" applyFont="1" applyFill="1" applyBorder="1" applyAlignment="1" applyProtection="1">
      <alignment horizontal="left"/>
      <protection hidden="1"/>
    </xf>
    <xf numFmtId="0" fontId="28" fillId="4" borderId="0" xfId="3" applyFont="1" applyFill="1" applyBorder="1" applyAlignment="1" applyProtection="1">
      <alignment horizontal="left"/>
      <protection hidden="1"/>
    </xf>
    <xf numFmtId="0" fontId="32" fillId="4" borderId="0" xfId="0" applyFont="1" applyFill="1" applyProtection="1">
      <protection hidden="1"/>
    </xf>
    <xf numFmtId="0" fontId="2" fillId="4" borderId="48" xfId="0" applyFont="1" applyFill="1" applyBorder="1" applyAlignment="1" applyProtection="1">
      <protection hidden="1"/>
    </xf>
    <xf numFmtId="0" fontId="2" fillId="4" borderId="0" xfId="3" applyFill="1" applyBorder="1" applyAlignment="1" applyProtection="1">
      <protection hidden="1"/>
    </xf>
    <xf numFmtId="0" fontId="2" fillId="11" borderId="22" xfId="3" applyFont="1" applyFill="1" applyBorder="1" applyAlignment="1" applyProtection="1">
      <alignment horizontal="left"/>
      <protection hidden="1"/>
    </xf>
    <xf numFmtId="0" fontId="0" fillId="4" borderId="22" xfId="0" applyFill="1" applyBorder="1" applyAlignment="1" applyProtection="1">
      <alignment horizontal="left"/>
      <protection hidden="1"/>
    </xf>
    <xf numFmtId="0" fontId="0" fillId="4" borderId="52" xfId="0" applyFill="1" applyBorder="1" applyAlignment="1" applyProtection="1">
      <alignment horizontal="center" vertical="center"/>
      <protection hidden="1"/>
    </xf>
    <xf numFmtId="0" fontId="0" fillId="4" borderId="53" xfId="0" applyFill="1" applyBorder="1" applyAlignment="1" applyProtection="1">
      <alignment horizontal="center" vertical="center"/>
      <protection hidden="1"/>
    </xf>
    <xf numFmtId="0" fontId="2" fillId="11" borderId="0" xfId="0" applyFont="1" applyFill="1" applyAlignment="1">
      <alignment horizontal="left"/>
    </xf>
    <xf numFmtId="0" fontId="18" fillId="11" borderId="0" xfId="0" applyFont="1" applyFill="1" applyAlignment="1" applyProtection="1">
      <alignment horizontal="left"/>
      <protection hidden="1"/>
    </xf>
    <xf numFmtId="0" fontId="6" fillId="4" borderId="22" xfId="0" applyFont="1" applyFill="1" applyBorder="1" applyAlignment="1" applyProtection="1">
      <alignment horizontal="left"/>
      <protection hidden="1"/>
    </xf>
    <xf numFmtId="0" fontId="2" fillId="11" borderId="0" xfId="0" applyFont="1" applyFill="1" applyBorder="1" applyAlignment="1" applyProtection="1">
      <alignment horizontal="left"/>
      <protection hidden="1"/>
    </xf>
    <xf numFmtId="0" fontId="9" fillId="11" borderId="0" xfId="3" applyFont="1" applyFill="1" applyAlignment="1" applyProtection="1">
      <alignment horizontal="left"/>
      <protection hidden="1"/>
    </xf>
    <xf numFmtId="0" fontId="9" fillId="11" borderId="0" xfId="3" applyFont="1" applyFill="1" applyAlignment="1" applyProtection="1">
      <alignment horizontal="center"/>
      <protection hidden="1"/>
    </xf>
    <xf numFmtId="0" fontId="9" fillId="11" borderId="0" xfId="0" applyFont="1" applyFill="1" applyBorder="1" applyAlignment="1" applyProtection="1">
      <alignment horizontal="center"/>
      <protection hidden="1"/>
    </xf>
    <xf numFmtId="0" fontId="0" fillId="0" borderId="44" xfId="0" applyBorder="1" applyAlignment="1" applyProtection="1">
      <alignment horizontal="center" wrapText="1"/>
      <protection hidden="1"/>
    </xf>
    <xf numFmtId="0" fontId="0" fillId="0" borderId="41" xfId="0" applyBorder="1" applyAlignment="1" applyProtection="1">
      <alignment horizontal="center"/>
      <protection hidden="1"/>
    </xf>
    <xf numFmtId="0" fontId="9" fillId="11" borderId="0" xfId="0" applyFont="1" applyFill="1" applyBorder="1" applyAlignment="1" applyProtection="1">
      <alignment horizontal="left"/>
      <protection hidden="1"/>
    </xf>
    <xf numFmtId="0" fontId="9" fillId="11" borderId="0" xfId="3" applyFont="1" applyFill="1" applyBorder="1" applyAlignment="1" applyProtection="1">
      <alignment horizontal="left"/>
      <protection hidden="1"/>
    </xf>
    <xf numFmtId="0" fontId="9" fillId="11" borderId="0" xfId="3" applyFont="1" applyFill="1" applyAlignment="1" applyProtection="1">
      <protection hidden="1"/>
    </xf>
    <xf numFmtId="0" fontId="9" fillId="11" borderId="0" xfId="3" applyFont="1" applyFill="1" applyBorder="1" applyAlignment="1" applyProtection="1">
      <protection hidden="1"/>
    </xf>
    <xf numFmtId="0" fontId="0" fillId="4" borderId="0" xfId="0" applyFill="1" applyAlignment="1" applyProtection="1">
      <alignment vertical="center"/>
      <protection hidden="1"/>
    </xf>
    <xf numFmtId="0" fontId="2" fillId="4" borderId="0" xfId="3" applyFill="1" applyAlignment="1" applyProtection="1">
      <alignment horizontal="left" vertical="center"/>
      <protection hidden="1"/>
    </xf>
    <xf numFmtId="0" fontId="0" fillId="4" borderId="0" xfId="0" applyFill="1" applyAlignment="1" applyProtection="1">
      <alignment horizontal="left" vertical="center"/>
      <protection hidden="1"/>
    </xf>
    <xf numFmtId="0" fontId="18" fillId="11" borderId="0" xfId="0" applyFont="1" applyFill="1" applyAlignment="1" applyProtection="1">
      <alignment horizontal="left"/>
      <protection hidden="1"/>
    </xf>
    <xf numFmtId="0" fontId="9" fillId="11" borderId="0" xfId="3" applyFont="1" applyFill="1" applyAlignment="1" applyProtection="1">
      <alignment horizontal="left"/>
      <protection hidden="1"/>
    </xf>
    <xf numFmtId="0" fontId="2" fillId="11" borderId="15" xfId="0" applyFont="1" applyFill="1" applyBorder="1" applyAlignment="1" applyProtection="1">
      <alignment horizontal="left"/>
      <protection hidden="1"/>
    </xf>
    <xf numFmtId="0" fontId="9" fillId="11" borderId="0" xfId="3" applyFont="1" applyFill="1" applyAlignment="1" applyProtection="1">
      <protection hidden="1"/>
    </xf>
    <xf numFmtId="0" fontId="0" fillId="4" borderId="0" xfId="0" applyFill="1" applyAlignment="1" applyProtection="1">
      <alignment horizontal="center"/>
      <protection hidden="1"/>
    </xf>
    <xf numFmtId="0" fontId="2" fillId="11" borderId="0" xfId="3" applyFont="1" applyFill="1" applyAlignment="1">
      <alignment horizontal="left"/>
    </xf>
    <xf numFmtId="0" fontId="2" fillId="4" borderId="0" xfId="3" applyFont="1" applyFill="1" applyBorder="1" applyAlignment="1">
      <alignment horizontal="left"/>
    </xf>
    <xf numFmtId="0" fontId="2" fillId="11" borderId="0" xfId="3" applyFont="1" applyFill="1" applyAlignment="1">
      <alignment horizontal="center"/>
    </xf>
    <xf numFmtId="0" fontId="2" fillId="4" borderId="0" xfId="3" applyFont="1" applyFill="1" applyBorder="1" applyAlignment="1">
      <alignment horizontal="center"/>
    </xf>
    <xf numFmtId="0" fontId="2" fillId="0" borderId="0" xfId="0" applyFont="1" applyAlignment="1" applyProtection="1">
      <alignment horizontal="left"/>
      <protection hidden="1"/>
    </xf>
    <xf numFmtId="0" fontId="33" fillId="0" borderId="0" xfId="0" applyFont="1" applyProtection="1">
      <protection hidden="1"/>
    </xf>
    <xf numFmtId="0" fontId="2" fillId="4" borderId="54" xfId="0" applyFont="1" applyFill="1" applyBorder="1" applyAlignment="1" applyProtection="1">
      <alignment horizontal="left"/>
      <protection hidden="1"/>
    </xf>
    <xf numFmtId="0" fontId="2" fillId="4" borderId="55" xfId="0" applyFont="1" applyFill="1" applyBorder="1" applyAlignment="1" applyProtection="1">
      <alignment horizontal="left"/>
      <protection hidden="1"/>
    </xf>
    <xf numFmtId="0" fontId="2" fillId="4" borderId="56" xfId="0" applyFont="1" applyFill="1" applyBorder="1" applyAlignment="1" applyProtection="1">
      <alignment horizontal="left"/>
      <protection hidden="1"/>
    </xf>
    <xf numFmtId="0" fontId="34" fillId="4" borderId="0" xfId="0" applyFont="1" applyFill="1" applyAlignment="1" applyProtection="1">
      <alignment horizontal="left"/>
      <protection hidden="1"/>
    </xf>
    <xf numFmtId="0" fontId="9" fillId="0" borderId="0" xfId="0" applyFont="1" applyAlignment="1" applyProtection="1">
      <alignment horizontal="center"/>
      <protection hidden="1"/>
    </xf>
    <xf numFmtId="0" fontId="2" fillId="11" borderId="0" xfId="0" applyFont="1" applyFill="1" applyAlignment="1" applyProtection="1">
      <alignment horizontal="left"/>
      <protection hidden="1"/>
    </xf>
    <xf numFmtId="0" fontId="4" fillId="4" borderId="0" xfId="0" applyFont="1" applyFill="1" applyProtection="1">
      <protection hidden="1"/>
    </xf>
    <xf numFmtId="0" fontId="0" fillId="0" borderId="0" xfId="0" applyAlignment="1" applyProtection="1">
      <alignment horizontal="left"/>
      <protection hidden="1"/>
    </xf>
    <xf numFmtId="0" fontId="2" fillId="11" borderId="0" xfId="0" applyNumberFormat="1" applyFont="1" applyFill="1" applyAlignment="1" applyProtection="1">
      <alignment horizontal="left"/>
      <protection hidden="1"/>
    </xf>
    <xf numFmtId="0" fontId="12" fillId="4" borderId="0" xfId="0" applyFont="1" applyFill="1" applyProtection="1">
      <protection hidden="1"/>
    </xf>
    <xf numFmtId="14" fontId="2" fillId="4" borderId="1" xfId="0" applyNumberFormat="1" applyFont="1" applyFill="1" applyBorder="1" applyAlignment="1" applyProtection="1">
      <protection hidden="1"/>
    </xf>
    <xf numFmtId="0" fontId="6" fillId="4" borderId="0" xfId="0" applyFont="1" applyFill="1" applyBorder="1" applyAlignment="1" applyProtection="1">
      <alignment horizontal="left"/>
      <protection hidden="1"/>
    </xf>
    <xf numFmtId="0" fontId="0" fillId="0" borderId="0" xfId="0" applyBorder="1" applyProtection="1">
      <protection hidden="1"/>
    </xf>
    <xf numFmtId="0" fontId="2" fillId="11" borderId="0" xfId="3" applyFont="1" applyFill="1" applyBorder="1" applyAlignment="1" applyProtection="1">
      <alignment horizontal="center"/>
      <protection hidden="1"/>
    </xf>
    <xf numFmtId="0" fontId="11" fillId="0" borderId="0" xfId="0" applyFont="1" applyFill="1" applyAlignment="1">
      <alignment horizontal="center" vertical="center" wrapText="1"/>
    </xf>
    <xf numFmtId="0" fontId="1" fillId="0" borderId="0" xfId="0" applyFont="1" applyFill="1"/>
    <xf numFmtId="0" fontId="18" fillId="11" borderId="0" xfId="0" applyFont="1" applyFill="1" applyAlignment="1" applyProtection="1">
      <alignment horizontal="left"/>
      <protection hidden="1"/>
    </xf>
    <xf numFmtId="0" fontId="9" fillId="11" borderId="0" xfId="3" applyFont="1" applyFill="1" applyAlignment="1" applyProtection="1">
      <alignment horizontal="left"/>
      <protection hidden="1"/>
    </xf>
    <xf numFmtId="0" fontId="9" fillId="11" borderId="0" xfId="3" applyFont="1" applyFill="1" applyAlignment="1" applyProtection="1">
      <protection hidden="1"/>
    </xf>
    <xf numFmtId="0" fontId="9" fillId="0" borderId="57" xfId="0" applyFont="1" applyBorder="1" applyAlignment="1" applyProtection="1">
      <alignment horizontal="center" vertical="center"/>
      <protection hidden="1"/>
    </xf>
    <xf numFmtId="164" fontId="0" fillId="0" borderId="39" xfId="0" applyNumberFormat="1" applyBorder="1" applyAlignment="1" applyProtection="1">
      <alignment horizontal="center"/>
      <protection hidden="1"/>
    </xf>
    <xf numFmtId="164" fontId="0" fillId="0" borderId="59" xfId="0" applyNumberFormat="1" applyBorder="1" applyAlignment="1" applyProtection="1">
      <alignment horizontal="center"/>
      <protection hidden="1"/>
    </xf>
    <xf numFmtId="164" fontId="0" fillId="0" borderId="36" xfId="0" applyNumberFormat="1" applyBorder="1" applyAlignment="1" applyProtection="1">
      <alignment horizontal="center"/>
      <protection hidden="1"/>
    </xf>
    <xf numFmtId="164" fontId="29" fillId="0" borderId="53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/>
      <protection hidden="1"/>
    </xf>
    <xf numFmtId="0" fontId="2" fillId="11" borderId="22" xfId="3" applyFill="1" applyBorder="1" applyAlignment="1" applyProtection="1">
      <protection hidden="1"/>
    </xf>
    <xf numFmtId="0" fontId="18" fillId="11" borderId="0" xfId="0" applyFont="1" applyFill="1" applyAlignment="1" applyProtection="1">
      <alignment horizontal="left"/>
      <protection hidden="1"/>
    </xf>
    <xf numFmtId="0" fontId="9" fillId="11" borderId="0" xfId="3" applyFont="1" applyFill="1" applyAlignment="1" applyProtection="1">
      <alignment horizontal="left"/>
      <protection hidden="1"/>
    </xf>
    <xf numFmtId="0" fontId="9" fillId="11" borderId="0" xfId="3" applyFont="1" applyFill="1" applyAlignment="1" applyProtection="1">
      <protection hidden="1"/>
    </xf>
    <xf numFmtId="164" fontId="6" fillId="4" borderId="0" xfId="0" applyNumberFormat="1" applyFont="1" applyFill="1" applyBorder="1" applyAlignment="1" applyProtection="1">
      <alignment horizontal="center"/>
      <protection hidden="1"/>
    </xf>
    <xf numFmtId="14" fontId="9" fillId="0" borderId="0" xfId="0" applyNumberFormat="1" applyFont="1" applyAlignment="1" applyProtection="1">
      <protection hidden="1"/>
    </xf>
    <xf numFmtId="164" fontId="0" fillId="4" borderId="0" xfId="0" applyNumberFormat="1" applyFill="1" applyAlignment="1" applyProtection="1">
      <alignment horizontal="center"/>
      <protection hidden="1"/>
    </xf>
    <xf numFmtId="164" fontId="2" fillId="4" borderId="0" xfId="3" applyNumberFormat="1" applyFill="1" applyBorder="1" applyAlignment="1" applyProtection="1">
      <alignment horizontal="center"/>
      <protection hidden="1"/>
    </xf>
    <xf numFmtId="164" fontId="9" fillId="11" borderId="0" xfId="3" applyNumberFormat="1" applyFont="1" applyFill="1" applyAlignment="1" applyProtection="1">
      <alignment horizontal="center"/>
      <protection hidden="1"/>
    </xf>
    <xf numFmtId="164" fontId="6" fillId="4" borderId="0" xfId="0" applyNumberFormat="1" applyFont="1" applyFill="1" applyAlignment="1" applyProtection="1">
      <alignment horizontal="center"/>
      <protection hidden="1"/>
    </xf>
    <xf numFmtId="167" fontId="5" fillId="2" borderId="60" xfId="0" applyNumberFormat="1" applyFont="1" applyFill="1" applyBorder="1" applyAlignment="1" applyProtection="1">
      <alignment horizontal="center"/>
      <protection hidden="1"/>
    </xf>
    <xf numFmtId="164" fontId="5" fillId="2" borderId="47" xfId="0" applyNumberFormat="1" applyFont="1" applyFill="1" applyBorder="1" applyAlignment="1" applyProtection="1">
      <alignment horizontal="center"/>
      <protection hidden="1"/>
    </xf>
    <xf numFmtId="0" fontId="0" fillId="0" borderId="48" xfId="0" applyBorder="1" applyProtection="1">
      <protection hidden="1"/>
    </xf>
    <xf numFmtId="166" fontId="0" fillId="0" borderId="61" xfId="0" applyNumberFormat="1" applyBorder="1" applyAlignment="1" applyProtection="1">
      <alignment horizontal="center"/>
      <protection hidden="1"/>
    </xf>
    <xf numFmtId="164" fontId="0" fillId="0" borderId="49" xfId="0" applyNumberFormat="1" applyBorder="1" applyAlignment="1" applyProtection="1">
      <alignment horizontal="center"/>
      <protection hidden="1"/>
    </xf>
    <xf numFmtId="0" fontId="0" fillId="0" borderId="0" xfId="0" applyNumberFormat="1" applyProtection="1">
      <protection hidden="1"/>
    </xf>
    <xf numFmtId="0" fontId="0" fillId="0" borderId="50" xfId="0" applyBorder="1" applyProtection="1">
      <protection hidden="1"/>
    </xf>
    <xf numFmtId="166" fontId="0" fillId="0" borderId="62" xfId="0" applyNumberFormat="1" applyBorder="1" applyAlignment="1" applyProtection="1">
      <alignment horizontal="center"/>
      <protection hidden="1"/>
    </xf>
    <xf numFmtId="164" fontId="0" fillId="0" borderId="51" xfId="0" applyNumberForma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right"/>
      <protection hidden="1"/>
    </xf>
    <xf numFmtId="164" fontId="29" fillId="0" borderId="0" xfId="0" applyNumberFormat="1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right"/>
      <protection hidden="1"/>
    </xf>
    <xf numFmtId="164" fontId="29" fillId="0" borderId="0" xfId="0" applyNumberFormat="1" applyFont="1" applyProtection="1">
      <protection hidden="1"/>
    </xf>
    <xf numFmtId="164" fontId="0" fillId="0" borderId="0" xfId="0" applyNumberFormat="1" applyAlignment="1" applyProtection="1">
      <alignment horizontal="center"/>
      <protection hidden="1"/>
    </xf>
    <xf numFmtId="164" fontId="0" fillId="0" borderId="0" xfId="0" applyNumberFormat="1" applyBorder="1" applyAlignment="1" applyProtection="1">
      <alignment horizontal="center"/>
      <protection hidden="1"/>
    </xf>
    <xf numFmtId="0" fontId="18" fillId="11" borderId="0" xfId="0" applyFont="1" applyFill="1" applyAlignment="1" applyProtection="1">
      <alignment horizontal="left"/>
      <protection hidden="1"/>
    </xf>
    <xf numFmtId="0" fontId="2" fillId="0" borderId="0" xfId="0" applyFont="1" applyProtection="1"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Protection="1">
      <protection hidden="1"/>
    </xf>
    <xf numFmtId="0" fontId="1" fillId="0" borderId="15" xfId="0" applyFont="1" applyFill="1" applyBorder="1" applyAlignment="1" applyProtection="1">
      <alignment horizontal="center"/>
      <protection hidden="1"/>
    </xf>
    <xf numFmtId="0" fontId="1" fillId="0" borderId="23" xfId="0" applyFont="1" applyFill="1" applyBorder="1" applyAlignment="1" applyProtection="1">
      <alignment horizontal="left"/>
      <protection hidden="1"/>
    </xf>
    <xf numFmtId="0" fontId="1" fillId="0" borderId="24" xfId="0" applyFont="1" applyFill="1" applyBorder="1" applyAlignment="1" applyProtection="1">
      <alignment horizontal="center"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0" fontId="5" fillId="2" borderId="1" xfId="0" applyFont="1" applyFill="1" applyBorder="1" applyAlignment="1" applyProtection="1">
      <alignment horizontal="center" wrapText="1"/>
      <protection hidden="1"/>
    </xf>
    <xf numFmtId="164" fontId="5" fillId="2" borderId="1" xfId="0" applyNumberFormat="1" applyFont="1" applyFill="1" applyBorder="1" applyAlignment="1" applyProtection="1">
      <alignment horizontal="center"/>
      <protection hidden="1"/>
    </xf>
    <xf numFmtId="164" fontId="0" fillId="0" borderId="1" xfId="0" applyNumberFormat="1" applyFill="1" applyBorder="1" applyProtection="1">
      <protection hidden="1"/>
    </xf>
    <xf numFmtId="0" fontId="1" fillId="0" borderId="0" xfId="0" applyFont="1" applyFill="1" applyBorder="1" applyAlignment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3" borderId="1" xfId="0" applyFont="1" applyFill="1" applyBorder="1" applyAlignment="1" applyProtection="1">
      <alignment horizontal="center"/>
      <protection hidden="1"/>
    </xf>
    <xf numFmtId="164" fontId="9" fillId="9" borderId="1" xfId="0" applyNumberFormat="1" applyFont="1" applyFill="1" applyBorder="1" applyProtection="1">
      <protection hidden="1"/>
    </xf>
    <xf numFmtId="164" fontId="9" fillId="0" borderId="23" xfId="0" applyNumberFormat="1" applyFont="1" applyFill="1" applyBorder="1" applyProtection="1">
      <protection hidden="1"/>
    </xf>
    <xf numFmtId="0" fontId="5" fillId="2" borderId="23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1" fontId="0" fillId="0" borderId="0" xfId="0" applyNumberFormat="1" applyFill="1" applyBorder="1" applyAlignment="1" applyProtection="1">
      <protection hidden="1"/>
    </xf>
    <xf numFmtId="164" fontId="1" fillId="0" borderId="1" xfId="0" applyNumberFormat="1" applyFont="1" applyFill="1" applyBorder="1" applyAlignment="1" applyProtection="1">
      <alignment horizontal="center"/>
      <protection hidden="1"/>
    </xf>
    <xf numFmtId="14" fontId="1" fillId="8" borderId="1" xfId="0" applyNumberFormat="1" applyFont="1" applyFill="1" applyBorder="1" applyAlignment="1" applyProtection="1">
      <alignment horizontal="center"/>
      <protection hidden="1"/>
    </xf>
    <xf numFmtId="14" fontId="1" fillId="8" borderId="24" xfId="0" applyNumberFormat="1" applyFont="1" applyFill="1" applyBorder="1" applyAlignment="1" applyProtection="1">
      <alignment horizontal="center"/>
      <protection hidden="1"/>
    </xf>
    <xf numFmtId="0" fontId="9" fillId="0" borderId="21" xfId="0" applyFont="1" applyFill="1" applyBorder="1" applyAlignment="1" applyProtection="1">
      <protection hidden="1"/>
    </xf>
    <xf numFmtId="0" fontId="9" fillId="0" borderId="23" xfId="0" applyFont="1" applyFill="1" applyBorder="1" applyAlignment="1" applyProtection="1">
      <protection hidden="1"/>
    </xf>
    <xf numFmtId="0" fontId="9" fillId="0" borderId="24" xfId="0" applyFont="1" applyFill="1" applyBorder="1" applyAlignment="1" applyProtection="1">
      <protection hidden="1"/>
    </xf>
    <xf numFmtId="0" fontId="9" fillId="0" borderId="24" xfId="0" applyFont="1" applyFill="1" applyBorder="1" applyAlignment="1" applyProtection="1">
      <alignment horizontal="center"/>
      <protection hidden="1"/>
    </xf>
    <xf numFmtId="164" fontId="9" fillId="3" borderId="1" xfId="0" applyNumberFormat="1" applyFont="1" applyFill="1" applyBorder="1" applyAlignment="1" applyProtection="1">
      <protection hidden="1"/>
    </xf>
    <xf numFmtId="164" fontId="9" fillId="0" borderId="0" xfId="0" applyNumberFormat="1" applyFont="1" applyFill="1" applyBorder="1" applyAlignment="1" applyProtection="1">
      <protection hidden="1"/>
    </xf>
    <xf numFmtId="0" fontId="0" fillId="0" borderId="0" xfId="0" applyFill="1" applyBorder="1" applyAlignment="1" applyProtection="1">
      <protection hidden="1"/>
    </xf>
    <xf numFmtId="164" fontId="0" fillId="0" borderId="0" xfId="0" applyNumberFormat="1" applyFill="1" applyBorder="1" applyAlignment="1" applyProtection="1"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9" fillId="8" borderId="1" xfId="0" applyFont="1" applyFill="1" applyBorder="1" applyAlignment="1" applyProtection="1">
      <alignment horizontal="center"/>
      <protection hidden="1"/>
    </xf>
    <xf numFmtId="0" fontId="9" fillId="8" borderId="18" xfId="0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Protection="1">
      <protection hidden="1"/>
    </xf>
    <xf numFmtId="0" fontId="9" fillId="0" borderId="0" xfId="0" applyFont="1" applyFill="1" applyBorder="1" applyAlignment="1" applyProtection="1">
      <protection hidden="1"/>
    </xf>
    <xf numFmtId="0" fontId="9" fillId="0" borderId="8" xfId="0" applyFont="1" applyFill="1" applyBorder="1" applyAlignment="1" applyProtection="1">
      <protection hidden="1"/>
    </xf>
    <xf numFmtId="0" fontId="2" fillId="0" borderId="1" xfId="0" applyFont="1" applyBorder="1" applyAlignment="1" applyProtection="1">
      <alignment horizontal="center"/>
      <protection hidden="1"/>
    </xf>
    <xf numFmtId="12" fontId="0" fillId="0" borderId="1" xfId="0" applyNumberFormat="1" applyBorder="1" applyAlignment="1" applyProtection="1">
      <alignment horizontal="center"/>
      <protection hidden="1"/>
    </xf>
    <xf numFmtId="164" fontId="0" fillId="0" borderId="1" xfId="0" applyNumberForma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6" fillId="0" borderId="0" xfId="0" applyFont="1" applyProtection="1">
      <protection hidden="1"/>
    </xf>
    <xf numFmtId="0" fontId="18" fillId="0" borderId="0" xfId="0" applyFont="1" applyAlignment="1" applyProtection="1">
      <alignment horizontal="left"/>
      <protection hidden="1"/>
    </xf>
    <xf numFmtId="0" fontId="2" fillId="11" borderId="0" xfId="0" applyFont="1" applyFill="1" applyAlignment="1">
      <alignment horizontal="left"/>
    </xf>
    <xf numFmtId="0" fontId="2" fillId="11" borderId="0" xfId="0" applyFont="1" applyFill="1" applyBorder="1" applyAlignment="1" applyProtection="1">
      <alignment horizontal="left"/>
      <protection hidden="1"/>
    </xf>
    <xf numFmtId="0" fontId="18" fillId="11" borderId="0" xfId="0" applyFont="1" applyFill="1" applyAlignment="1" applyProtection="1">
      <alignment horizontal="left"/>
      <protection hidden="1"/>
    </xf>
    <xf numFmtId="0" fontId="9" fillId="11" borderId="0" xfId="3" applyFont="1" applyFill="1" applyAlignment="1" applyProtection="1">
      <alignment horizontal="left"/>
      <protection hidden="1"/>
    </xf>
    <xf numFmtId="0" fontId="2" fillId="11" borderId="0" xfId="0" applyFont="1" applyFill="1" applyBorder="1" applyAlignment="1">
      <alignment horizontal="left"/>
    </xf>
    <xf numFmtId="0" fontId="27" fillId="4" borderId="0" xfId="0" applyFont="1" applyFill="1" applyAlignment="1" applyProtection="1">
      <alignment horizontal="center"/>
      <protection hidden="1"/>
    </xf>
    <xf numFmtId="0" fontId="9" fillId="11" borderId="0" xfId="3" applyFont="1" applyFill="1" applyAlignment="1" applyProtection="1">
      <protection hidden="1"/>
    </xf>
    <xf numFmtId="0" fontId="2" fillId="11" borderId="0" xfId="0" applyFont="1" applyFill="1" applyAlignment="1" applyProtection="1">
      <alignment horizontal="left"/>
      <protection hidden="1"/>
    </xf>
    <xf numFmtId="0" fontId="18" fillId="11" borderId="0" xfId="0" applyFont="1" applyFill="1" applyAlignment="1" applyProtection="1">
      <alignment horizontal="left"/>
      <protection hidden="1"/>
    </xf>
    <xf numFmtId="0" fontId="2" fillId="11" borderId="0" xfId="0" applyFont="1" applyFill="1" applyAlignment="1" applyProtection="1">
      <alignment horizontal="left"/>
      <protection hidden="1"/>
    </xf>
    <xf numFmtId="165" fontId="0" fillId="4" borderId="0" xfId="0" applyNumberFormat="1" applyFill="1" applyBorder="1" applyAlignment="1">
      <alignment horizontal="center"/>
    </xf>
    <xf numFmtId="165" fontId="0" fillId="4" borderId="0" xfId="0" applyNumberFormat="1" applyFill="1" applyBorder="1" applyAlignment="1" applyProtection="1">
      <alignment horizontal="center"/>
      <protection hidden="1"/>
    </xf>
    <xf numFmtId="0" fontId="11" fillId="0" borderId="0" xfId="0" applyFont="1" applyFill="1" applyAlignment="1" applyProtection="1">
      <alignment horizontal="center" vertical="center" wrapText="1"/>
      <protection hidden="1"/>
    </xf>
    <xf numFmtId="0" fontId="18" fillId="11" borderId="0" xfId="0" applyFont="1" applyFill="1" applyAlignment="1" applyProtection="1">
      <alignment horizontal="left"/>
      <protection hidden="1"/>
    </xf>
    <xf numFmtId="0" fontId="9" fillId="11" borderId="0" xfId="3" applyFont="1" applyFill="1" applyAlignment="1" applyProtection="1">
      <alignment horizontal="left"/>
      <protection hidden="1"/>
    </xf>
    <xf numFmtId="0" fontId="9" fillId="11" borderId="0" xfId="3" applyFont="1" applyFill="1" applyBorder="1" applyAlignment="1" applyProtection="1">
      <alignment horizontal="left"/>
      <protection hidden="1"/>
    </xf>
    <xf numFmtId="0" fontId="9" fillId="11" borderId="0" xfId="3" applyFont="1" applyFill="1" applyAlignment="1" applyProtection="1">
      <alignment horizontal="center"/>
      <protection hidden="1"/>
    </xf>
    <xf numFmtId="0" fontId="0" fillId="0" borderId="41" xfId="0" applyBorder="1" applyAlignment="1" applyProtection="1">
      <alignment horizontal="center"/>
      <protection hidden="1"/>
    </xf>
    <xf numFmtId="0" fontId="0" fillId="0" borderId="44" xfId="0" applyBorder="1" applyAlignment="1" applyProtection="1">
      <alignment horizontal="center" wrapText="1"/>
      <protection hidden="1"/>
    </xf>
    <xf numFmtId="0" fontId="9" fillId="11" borderId="0" xfId="3" applyFont="1" applyFill="1" applyAlignment="1" applyProtection="1">
      <protection hidden="1"/>
    </xf>
    <xf numFmtId="0" fontId="2" fillId="11" borderId="0" xfId="0" applyFont="1" applyFill="1" applyAlignment="1" applyProtection="1">
      <alignment horizontal="left"/>
      <protection hidden="1"/>
    </xf>
    <xf numFmtId="0" fontId="2" fillId="0" borderId="0" xfId="0" applyFont="1" applyFill="1" applyBorder="1" applyAlignment="1"/>
    <xf numFmtId="0" fontId="10" fillId="4" borderId="0" xfId="0" applyFont="1" applyFill="1" applyBorder="1" applyAlignment="1">
      <alignment horizontal="left"/>
    </xf>
    <xf numFmtId="0" fontId="9" fillId="0" borderId="15" xfId="0" applyFont="1" applyFill="1" applyBorder="1" applyAlignment="1" applyProtection="1">
      <alignment horizontal="center"/>
      <protection hidden="1"/>
    </xf>
    <xf numFmtId="166" fontId="2" fillId="0" borderId="61" xfId="0" applyNumberFormat="1" applyFont="1" applyBorder="1" applyAlignment="1" applyProtection="1">
      <alignment horizontal="center"/>
      <protection hidden="1"/>
    </xf>
    <xf numFmtId="2" fontId="0" fillId="0" borderId="0" xfId="0" applyNumberFormat="1" applyProtection="1">
      <protection hidden="1"/>
    </xf>
    <xf numFmtId="0" fontId="9" fillId="0" borderId="0" xfId="0" applyFont="1" applyBorder="1" applyAlignment="1" applyProtection="1">
      <alignment horizontal="right"/>
      <protection hidden="1"/>
    </xf>
    <xf numFmtId="164" fontId="29" fillId="0" borderId="0" xfId="0" applyNumberFormat="1" applyFont="1" applyBorder="1" applyAlignment="1" applyProtection="1">
      <alignment horizontal="center"/>
      <protection hidden="1"/>
    </xf>
    <xf numFmtId="166" fontId="0" fillId="0" borderId="0" xfId="0" applyNumberFormat="1" applyBorder="1" applyAlignment="1" applyProtection="1">
      <alignment horizontal="center"/>
      <protection hidden="1"/>
    </xf>
    <xf numFmtId="164" fontId="9" fillId="0" borderId="0" xfId="0" applyNumberFormat="1" applyFont="1" applyProtection="1">
      <protection hidden="1"/>
    </xf>
    <xf numFmtId="164" fontId="4" fillId="0" borderId="0" xfId="0" applyNumberFormat="1" applyFont="1" applyProtection="1">
      <protection hidden="1"/>
    </xf>
    <xf numFmtId="0" fontId="4" fillId="0" borderId="0" xfId="0" applyFont="1" applyProtection="1">
      <protection hidden="1"/>
    </xf>
    <xf numFmtId="14" fontId="35" fillId="0" borderId="0" xfId="0" applyNumberFormat="1" applyFont="1" applyAlignment="1" applyProtection="1">
      <protection hidden="1"/>
    </xf>
    <xf numFmtId="164" fontId="9" fillId="0" borderId="0" xfId="0" applyNumberFormat="1" applyFont="1" applyAlignment="1" applyProtection="1">
      <alignment horizontal="right"/>
      <protection hidden="1"/>
    </xf>
    <xf numFmtId="164" fontId="4" fillId="0" borderId="0" xfId="0" applyNumberFormat="1" applyFont="1" applyBorder="1" applyAlignment="1" applyProtection="1">
      <alignment horizontal="right"/>
      <protection hidden="1"/>
    </xf>
    <xf numFmtId="0" fontId="1" fillId="0" borderId="0" xfId="0" applyFont="1" applyFill="1" applyProtection="1">
      <protection hidden="1"/>
    </xf>
    <xf numFmtId="0" fontId="18" fillId="11" borderId="0" xfId="0" applyFont="1" applyFill="1" applyAlignment="1" applyProtection="1">
      <alignment horizontal="left"/>
      <protection hidden="1"/>
    </xf>
    <xf numFmtId="0" fontId="9" fillId="11" borderId="0" xfId="3" applyFont="1" applyFill="1" applyAlignment="1" applyProtection="1">
      <alignment horizontal="left"/>
      <protection hidden="1"/>
    </xf>
    <xf numFmtId="0" fontId="9" fillId="0" borderId="2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36" fillId="0" borderId="0" xfId="0" applyFont="1"/>
    <xf numFmtId="0" fontId="9" fillId="0" borderId="26" xfId="0" applyFont="1" applyBorder="1" applyAlignment="1" applyProtection="1">
      <alignment horizontal="center" vertical="center"/>
      <protection hidden="1"/>
    </xf>
    <xf numFmtId="164" fontId="29" fillId="0" borderId="27" xfId="0" applyNumberFormat="1" applyFont="1" applyBorder="1" applyAlignment="1" applyProtection="1">
      <alignment horizontal="center"/>
      <protection hidden="1"/>
    </xf>
    <xf numFmtId="0" fontId="9" fillId="0" borderId="22" xfId="0" applyFont="1" applyBorder="1" applyAlignment="1" applyProtection="1">
      <alignment horizontal="left"/>
      <protection hidden="1"/>
    </xf>
    <xf numFmtId="0" fontId="0" fillId="0" borderId="63" xfId="0" applyBorder="1" applyAlignment="1" applyProtection="1">
      <alignment horizontal="left"/>
      <protection hidden="1"/>
    </xf>
    <xf numFmtId="0" fontId="0" fillId="0" borderId="64" xfId="0" applyBorder="1" applyAlignment="1" applyProtection="1">
      <alignment horizontal="left"/>
      <protection hidden="1"/>
    </xf>
    <xf numFmtId="0" fontId="0" fillId="0" borderId="65" xfId="0" applyBorder="1"/>
    <xf numFmtId="164" fontId="0" fillId="0" borderId="66" xfId="0" applyNumberFormat="1" applyBorder="1" applyAlignment="1">
      <alignment horizontal="center"/>
    </xf>
    <xf numFmtId="0" fontId="0" fillId="0" borderId="67" xfId="0" applyBorder="1"/>
    <xf numFmtId="164" fontId="0" fillId="0" borderId="59" xfId="0" applyNumberFormat="1" applyBorder="1" applyAlignment="1">
      <alignment horizontal="center"/>
    </xf>
    <xf numFmtId="0" fontId="2" fillId="0" borderId="67" xfId="0" applyFont="1" applyBorder="1"/>
    <xf numFmtId="164" fontId="0" fillId="4" borderId="59" xfId="0" applyNumberFormat="1" applyFill="1" applyBorder="1" applyAlignment="1">
      <alignment horizontal="center"/>
    </xf>
    <xf numFmtId="0" fontId="2" fillId="4" borderId="34" xfId="0" applyFont="1" applyFill="1" applyBorder="1"/>
    <xf numFmtId="164" fontId="0" fillId="4" borderId="36" xfId="0" applyNumberFormat="1" applyFill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67" xfId="0" applyFont="1" applyBorder="1" applyAlignment="1"/>
    <xf numFmtId="0" fontId="0" fillId="0" borderId="34" xfId="0" applyBorder="1" applyAlignment="1"/>
    <xf numFmtId="164" fontId="0" fillId="0" borderId="36" xfId="0" applyNumberFormat="1" applyBorder="1" applyAlignment="1">
      <alignment horizontal="center"/>
    </xf>
    <xf numFmtId="0" fontId="2" fillId="0" borderId="37" xfId="0" applyFont="1" applyBorder="1" applyAlignment="1"/>
    <xf numFmtId="0" fontId="9" fillId="13" borderId="25" xfId="0" applyFont="1" applyFill="1" applyBorder="1" applyAlignment="1">
      <alignment horizontal="center" vertical="center"/>
    </xf>
    <xf numFmtId="0" fontId="9" fillId="13" borderId="28" xfId="0" applyFont="1" applyFill="1" applyBorder="1" applyAlignment="1">
      <alignment horizontal="center" vertical="center"/>
    </xf>
    <xf numFmtId="0" fontId="2" fillId="4" borderId="67" xfId="0" applyFont="1" applyFill="1" applyBorder="1"/>
    <xf numFmtId="0" fontId="0" fillId="4" borderId="67" xfId="0" applyFill="1" applyBorder="1"/>
    <xf numFmtId="0" fontId="9" fillId="4" borderId="67" xfId="0" applyFont="1" applyFill="1" applyBorder="1"/>
    <xf numFmtId="0" fontId="9" fillId="4" borderId="65" xfId="0" applyFont="1" applyFill="1" applyBorder="1"/>
    <xf numFmtId="0" fontId="0" fillId="4" borderId="66" xfId="0" applyFill="1" applyBorder="1"/>
    <xf numFmtId="0" fontId="9" fillId="4" borderId="37" xfId="0" applyFont="1" applyFill="1" applyBorder="1"/>
    <xf numFmtId="0" fontId="0" fillId="4" borderId="39" xfId="0" applyFill="1" applyBorder="1"/>
    <xf numFmtId="164" fontId="0" fillId="4" borderId="39" xfId="0" applyNumberFormat="1" applyFill="1" applyBorder="1" applyAlignment="1">
      <alignment horizontal="center"/>
    </xf>
    <xf numFmtId="164" fontId="0" fillId="4" borderId="66" xfId="0" applyNumberFormat="1" applyFill="1" applyBorder="1" applyAlignment="1">
      <alignment horizontal="center"/>
    </xf>
    <xf numFmtId="14" fontId="9" fillId="8" borderId="19" xfId="0" applyNumberFormat="1" applyFont="1" applyFill="1" applyBorder="1" applyAlignment="1" applyProtection="1">
      <alignment horizontal="center"/>
      <protection hidden="1"/>
    </xf>
    <xf numFmtId="0" fontId="9" fillId="11" borderId="0" xfId="3" applyFont="1" applyFill="1" applyAlignment="1" applyProtection="1">
      <alignment horizontal="left"/>
      <protection hidden="1"/>
    </xf>
    <xf numFmtId="0" fontId="9" fillId="11" borderId="0" xfId="3" applyFont="1" applyFill="1" applyBorder="1" applyAlignment="1" applyProtection="1">
      <protection hidden="1"/>
    </xf>
    <xf numFmtId="0" fontId="9" fillId="11" borderId="0" xfId="3" applyFont="1" applyFill="1" applyAlignment="1" applyProtection="1">
      <protection hidden="1"/>
    </xf>
    <xf numFmtId="0" fontId="9" fillId="0" borderId="0" xfId="0" applyFont="1" applyBorder="1" applyAlignment="1" applyProtection="1">
      <protection hidden="1"/>
    </xf>
    <xf numFmtId="0" fontId="9" fillId="11" borderId="0" xfId="3" applyFont="1" applyFill="1" applyAlignment="1" applyProtection="1">
      <alignment horizontal="left"/>
      <protection hidden="1"/>
    </xf>
    <xf numFmtId="0" fontId="9" fillId="11" borderId="0" xfId="3" applyFont="1" applyFill="1" applyAlignment="1" applyProtection="1">
      <alignment horizontal="center"/>
      <protection hidden="1"/>
    </xf>
    <xf numFmtId="0" fontId="9" fillId="11" borderId="0" xfId="3" applyFont="1" applyFill="1" applyBorder="1" applyAlignment="1" applyProtection="1">
      <alignment horizontal="left"/>
      <protection hidden="1"/>
    </xf>
    <xf numFmtId="0" fontId="2" fillId="11" borderId="1" xfId="0" applyFont="1" applyFill="1" applyBorder="1" applyAlignment="1" applyProtection="1">
      <alignment horizontal="center"/>
      <protection hidden="1"/>
    </xf>
    <xf numFmtId="0" fontId="9" fillId="11" borderId="23" xfId="0" applyFont="1" applyFill="1" applyBorder="1" applyAlignment="1" applyProtection="1">
      <alignment horizontal="right"/>
      <protection hidden="1"/>
    </xf>
    <xf numFmtId="0" fontId="2" fillId="11" borderId="0" xfId="0" applyFont="1" applyFill="1" applyAlignment="1" applyProtection="1">
      <alignment horizontal="left"/>
      <protection hidden="1"/>
    </xf>
    <xf numFmtId="0" fontId="2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13" borderId="0" xfId="0" applyFill="1"/>
    <xf numFmtId="0" fontId="2" fillId="13" borderId="15" xfId="0" applyFont="1" applyFill="1" applyBorder="1" applyAlignment="1">
      <alignment horizontal="center" vertical="center"/>
    </xf>
    <xf numFmtId="0" fontId="20" fillId="13" borderId="24" xfId="0" applyFont="1" applyFill="1" applyBorder="1" applyAlignment="1">
      <alignment horizontal="center" vertical="center"/>
    </xf>
    <xf numFmtId="0" fontId="20" fillId="13" borderId="18" xfId="0" applyFont="1" applyFill="1" applyBorder="1" applyAlignment="1">
      <alignment horizontal="center" vertical="center"/>
    </xf>
    <xf numFmtId="0" fontId="2" fillId="13" borderId="18" xfId="0" applyFont="1" applyFill="1" applyBorder="1" applyAlignment="1">
      <alignment horizontal="center" vertical="center"/>
    </xf>
    <xf numFmtId="0" fontId="2" fillId="13" borderId="17" xfId="0" applyFont="1" applyFill="1" applyBorder="1" applyAlignment="1">
      <alignment horizontal="center" vertical="center" wrapText="1"/>
    </xf>
    <xf numFmtId="0" fontId="0" fillId="13" borderId="16" xfId="0" applyFill="1" applyBorder="1"/>
    <xf numFmtId="0" fontId="2" fillId="13" borderId="1" xfId="0" applyFont="1" applyFill="1" applyBorder="1" applyAlignment="1">
      <alignment horizontal="center" vertical="center"/>
    </xf>
    <xf numFmtId="0" fontId="20" fillId="13" borderId="2" xfId="0" applyFont="1" applyFill="1" applyBorder="1" applyAlignment="1">
      <alignment horizontal="center" vertical="center"/>
    </xf>
    <xf numFmtId="0" fontId="20" fillId="13" borderId="1" xfId="0" applyFont="1" applyFill="1" applyBorder="1" applyAlignment="1">
      <alignment horizontal="center" vertical="center"/>
    </xf>
    <xf numFmtId="0" fontId="10" fillId="13" borderId="1" xfId="0" applyFont="1" applyFill="1" applyBorder="1" applyAlignment="1">
      <alignment horizontal="center" vertical="center"/>
    </xf>
    <xf numFmtId="164" fontId="0" fillId="4" borderId="0" xfId="0" applyNumberFormat="1" applyFill="1" applyBorder="1" applyAlignment="1">
      <alignment horizontal="center"/>
    </xf>
    <xf numFmtId="0" fontId="9" fillId="0" borderId="68" xfId="0" applyFont="1" applyBorder="1" applyAlignment="1" applyProtection="1">
      <alignment horizontal="center" vertical="center"/>
      <protection hidden="1"/>
    </xf>
    <xf numFmtId="0" fontId="9" fillId="0" borderId="70" xfId="0" applyFont="1" applyBorder="1" applyAlignment="1" applyProtection="1">
      <protection hidden="1"/>
    </xf>
    <xf numFmtId="0" fontId="9" fillId="0" borderId="71" xfId="0" applyFont="1" applyBorder="1" applyAlignment="1" applyProtection="1">
      <protection hidden="1"/>
    </xf>
    <xf numFmtId="0" fontId="9" fillId="0" borderId="72" xfId="0" applyFont="1" applyBorder="1" applyAlignment="1" applyProtection="1">
      <alignment vertical="center"/>
      <protection hidden="1"/>
    </xf>
    <xf numFmtId="0" fontId="9" fillId="0" borderId="25" xfId="0" applyFont="1" applyBorder="1" applyAlignment="1" applyProtection="1">
      <protection hidden="1"/>
    </xf>
    <xf numFmtId="0" fontId="9" fillId="0" borderId="26" xfId="0" applyFont="1" applyBorder="1" applyAlignment="1" applyProtection="1">
      <protection hidden="1"/>
    </xf>
    <xf numFmtId="0" fontId="0" fillId="0" borderId="73" xfId="0" applyBorder="1" applyAlignment="1" applyProtection="1">
      <protection hidden="1"/>
    </xf>
    <xf numFmtId="0" fontId="0" fillId="0" borderId="74" xfId="0" applyBorder="1" applyAlignment="1" applyProtection="1">
      <protection hidden="1"/>
    </xf>
    <xf numFmtId="0" fontId="6" fillId="4" borderId="0" xfId="0" applyFont="1" applyFill="1" applyBorder="1" applyProtection="1">
      <protection locked="0" hidden="1"/>
    </xf>
    <xf numFmtId="164" fontId="6" fillId="4" borderId="0" xfId="0" applyNumberFormat="1" applyFont="1" applyFill="1" applyBorder="1" applyAlignment="1" applyProtection="1">
      <alignment horizontal="center"/>
      <protection locked="0" hidden="1"/>
    </xf>
    <xf numFmtId="0" fontId="0" fillId="4" borderId="0" xfId="0" applyFill="1" applyProtection="1">
      <protection locked="0" hidden="1"/>
    </xf>
    <xf numFmtId="0" fontId="0" fillId="4" borderId="0" xfId="0" applyFill="1" applyAlignment="1" applyProtection="1">
      <alignment horizontal="center" vertical="center"/>
      <protection locked="0" hidden="1"/>
    </xf>
    <xf numFmtId="0" fontId="0" fillId="0" borderId="0" xfId="0" applyProtection="1">
      <protection locked="0" hidden="1"/>
    </xf>
    <xf numFmtId="0" fontId="2" fillId="0" borderId="0" xfId="0" applyFont="1" applyProtection="1">
      <protection locked="0" hidden="1"/>
    </xf>
    <xf numFmtId="0" fontId="1" fillId="0" borderId="0" xfId="0" applyFont="1" applyProtection="1">
      <protection locked="0" hidden="1"/>
    </xf>
    <xf numFmtId="0" fontId="11" fillId="0" borderId="0" xfId="0" applyFont="1" applyFill="1" applyBorder="1" applyAlignment="1" applyProtection="1">
      <alignment horizontal="center" vertical="center" wrapText="1"/>
      <protection locked="0" hidden="1"/>
    </xf>
    <xf numFmtId="0" fontId="0" fillId="0" borderId="0" xfId="0" applyFill="1" applyBorder="1" applyProtection="1">
      <protection locked="0" hidden="1"/>
    </xf>
    <xf numFmtId="164" fontId="0" fillId="4" borderId="0" xfId="0" applyNumberFormat="1" applyFill="1" applyAlignment="1" applyProtection="1">
      <alignment horizontal="center"/>
      <protection locked="0" hidden="1"/>
    </xf>
    <xf numFmtId="0" fontId="9" fillId="4" borderId="0" xfId="3" applyFont="1" applyFill="1" applyBorder="1" applyAlignment="1" applyProtection="1">
      <alignment horizontal="left"/>
      <protection locked="0" hidden="1"/>
    </xf>
    <xf numFmtId="0" fontId="9" fillId="11" borderId="0" xfId="3" applyFont="1" applyFill="1" applyAlignment="1" applyProtection="1">
      <protection locked="0" hidden="1"/>
    </xf>
    <xf numFmtId="0" fontId="2" fillId="4" borderId="0" xfId="3" applyFill="1" applyBorder="1" applyAlignment="1" applyProtection="1">
      <alignment horizontal="center"/>
      <protection locked="0" hidden="1"/>
    </xf>
    <xf numFmtId="164" fontId="2" fillId="4" borderId="0" xfId="3" applyNumberFormat="1" applyFill="1" applyBorder="1" applyAlignment="1" applyProtection="1">
      <alignment horizontal="center"/>
      <protection locked="0" hidden="1"/>
    </xf>
    <xf numFmtId="0" fontId="9" fillId="11" borderId="0" xfId="3" applyFont="1" applyFill="1" applyAlignment="1" applyProtection="1">
      <alignment horizontal="left"/>
      <protection locked="0" hidden="1"/>
    </xf>
    <xf numFmtId="0" fontId="2" fillId="4" borderId="0" xfId="3" applyFill="1" applyBorder="1" applyAlignment="1" applyProtection="1">
      <alignment horizontal="left"/>
      <protection locked="0" hidden="1"/>
    </xf>
    <xf numFmtId="0" fontId="9" fillId="11" borderId="22" xfId="3" applyFont="1" applyFill="1" applyBorder="1" applyAlignment="1" applyProtection="1">
      <protection locked="0" hidden="1"/>
    </xf>
    <xf numFmtId="0" fontId="9" fillId="11" borderId="0" xfId="3" applyFont="1" applyFill="1" applyBorder="1" applyAlignment="1" applyProtection="1">
      <protection locked="0" hidden="1"/>
    </xf>
    <xf numFmtId="0" fontId="2" fillId="4" borderId="0" xfId="3" applyFill="1" applyBorder="1" applyAlignment="1" applyProtection="1">
      <protection locked="0" hidden="1"/>
    </xf>
    <xf numFmtId="164" fontId="9" fillId="11" borderId="0" xfId="3" applyNumberFormat="1" applyFont="1" applyFill="1" applyAlignment="1" applyProtection="1">
      <alignment horizontal="center"/>
      <protection locked="0" hidden="1"/>
    </xf>
    <xf numFmtId="0" fontId="0" fillId="0" borderId="0" xfId="0" applyAlignment="1" applyProtection="1">
      <alignment horizontal="left"/>
      <protection locked="0" hidden="1"/>
    </xf>
    <xf numFmtId="0" fontId="4" fillId="4" borderId="0" xfId="0" applyFont="1" applyFill="1" applyProtection="1">
      <protection locked="0" hidden="1"/>
    </xf>
    <xf numFmtId="0" fontId="0" fillId="4" borderId="0" xfId="0" applyFill="1" applyBorder="1" applyAlignment="1" applyProtection="1">
      <alignment horizontal="left"/>
      <protection locked="0" hidden="1"/>
    </xf>
    <xf numFmtId="164" fontId="6" fillId="4" borderId="0" xfId="0" applyNumberFormat="1" applyFont="1" applyFill="1" applyAlignment="1" applyProtection="1">
      <alignment horizontal="center"/>
      <protection locked="0" hidden="1"/>
    </xf>
    <xf numFmtId="0" fontId="0" fillId="4" borderId="0" xfId="0" applyFill="1" applyBorder="1" applyAlignment="1" applyProtection="1">
      <alignment horizontal="center"/>
      <protection locked="0" hidden="1"/>
    </xf>
    <xf numFmtId="0" fontId="3" fillId="0" borderId="0" xfId="0" applyFont="1" applyBorder="1" applyAlignment="1" applyProtection="1">
      <alignment horizontal="left"/>
      <protection locked="0" hidden="1"/>
    </xf>
    <xf numFmtId="0" fontId="0" fillId="0" borderId="0" xfId="0" applyBorder="1" applyProtection="1">
      <protection locked="0" hidden="1"/>
    </xf>
    <xf numFmtId="0" fontId="18" fillId="0" borderId="0" xfId="0" applyFont="1" applyAlignment="1" applyProtection="1">
      <alignment horizontal="left"/>
      <protection locked="0" hidden="1"/>
    </xf>
    <xf numFmtId="0" fontId="0" fillId="0" borderId="0" xfId="0" applyBorder="1" applyAlignment="1" applyProtection="1">
      <alignment horizontal="left"/>
      <protection locked="0" hidden="1"/>
    </xf>
    <xf numFmtId="0" fontId="18" fillId="11" borderId="0" xfId="0" applyFont="1" applyFill="1" applyAlignment="1" applyProtection="1">
      <alignment horizontal="left"/>
      <protection hidden="1"/>
    </xf>
    <xf numFmtId="0" fontId="9" fillId="11" borderId="0" xfId="3" applyFont="1" applyFill="1" applyAlignment="1" applyProtection="1">
      <alignment horizontal="left"/>
      <protection hidden="1"/>
    </xf>
    <xf numFmtId="0" fontId="2" fillId="11" borderId="15" xfId="0" applyFont="1" applyFill="1" applyBorder="1" applyAlignment="1" applyProtection="1">
      <alignment horizontal="center"/>
      <protection hidden="1"/>
    </xf>
    <xf numFmtId="0" fontId="2" fillId="11" borderId="2" xfId="0" applyFont="1" applyFill="1" applyBorder="1" applyAlignment="1" applyProtection="1">
      <alignment horizontal="center"/>
      <protection hidden="1"/>
    </xf>
    <xf numFmtId="0" fontId="0" fillId="0" borderId="41" xfId="0" applyBorder="1" applyAlignment="1" applyProtection="1">
      <alignment horizontal="center"/>
      <protection hidden="1"/>
    </xf>
    <xf numFmtId="0" fontId="0" fillId="0" borderId="44" xfId="0" applyBorder="1" applyAlignment="1" applyProtection="1">
      <alignment horizontal="center" wrapText="1"/>
      <protection hidden="1"/>
    </xf>
    <xf numFmtId="0" fontId="2" fillId="11" borderId="15" xfId="0" applyFont="1" applyFill="1" applyBorder="1" applyAlignment="1" applyProtection="1">
      <alignment horizontal="left"/>
      <protection hidden="1"/>
    </xf>
    <xf numFmtId="0" fontId="9" fillId="11" borderId="0" xfId="0" applyFont="1" applyFill="1" applyBorder="1" applyAlignment="1" applyProtection="1">
      <alignment horizontal="center"/>
      <protection hidden="1"/>
    </xf>
    <xf numFmtId="0" fontId="9" fillId="11" borderId="0" xfId="0" applyFont="1" applyFill="1" applyBorder="1" applyAlignment="1" applyProtection="1">
      <alignment horizontal="left"/>
      <protection hidden="1"/>
    </xf>
    <xf numFmtId="0" fontId="0" fillId="0" borderId="67" xfId="0" applyBorder="1" applyAlignment="1" applyProtection="1">
      <alignment horizontal="left"/>
      <protection hidden="1"/>
    </xf>
    <xf numFmtId="0" fontId="0" fillId="0" borderId="58" xfId="0" applyBorder="1" applyAlignment="1" applyProtection="1">
      <alignment horizontal="left"/>
      <protection hidden="1"/>
    </xf>
    <xf numFmtId="0" fontId="0" fillId="0" borderId="37" xfId="0" applyBorder="1" applyAlignment="1" applyProtection="1">
      <alignment horizontal="left"/>
      <protection hidden="1"/>
    </xf>
    <xf numFmtId="0" fontId="0" fillId="0" borderId="38" xfId="0" applyBorder="1" applyAlignment="1" applyProtection="1">
      <alignment horizontal="left"/>
      <protection hidden="1"/>
    </xf>
    <xf numFmtId="0" fontId="9" fillId="4" borderId="0" xfId="0" applyFont="1" applyFill="1" applyAlignment="1" applyProtection="1">
      <protection hidden="1"/>
    </xf>
    <xf numFmtId="0" fontId="5" fillId="2" borderId="75" xfId="0" applyFont="1" applyFill="1" applyBorder="1" applyAlignment="1" applyProtection="1">
      <alignment horizontal="center" vertical="center" wrapText="1"/>
      <protection hidden="1"/>
    </xf>
    <xf numFmtId="0" fontId="2" fillId="11" borderId="76" xfId="0" applyFont="1" applyFill="1" applyBorder="1" applyAlignment="1" applyProtection="1">
      <alignment horizontal="center"/>
      <protection hidden="1"/>
    </xf>
    <xf numFmtId="0" fontId="2" fillId="11" borderId="77" xfId="0" applyFont="1" applyFill="1" applyBorder="1" applyAlignment="1" applyProtection="1">
      <alignment horizontal="center"/>
      <protection hidden="1"/>
    </xf>
    <xf numFmtId="0" fontId="2" fillId="11" borderId="19" xfId="0" applyFont="1" applyFill="1" applyBorder="1" applyAlignment="1" applyProtection="1">
      <alignment horizontal="center"/>
      <protection hidden="1"/>
    </xf>
    <xf numFmtId="0" fontId="18" fillId="11" borderId="0" xfId="0" applyFont="1" applyFill="1" applyAlignment="1" applyProtection="1">
      <alignment horizontal="left"/>
      <protection hidden="1"/>
    </xf>
    <xf numFmtId="0" fontId="9" fillId="11" borderId="0" xfId="3" applyFont="1" applyFill="1" applyAlignment="1" applyProtection="1">
      <alignment horizontal="left"/>
      <protection hidden="1"/>
    </xf>
    <xf numFmtId="0" fontId="0" fillId="0" borderId="67" xfId="0" applyBorder="1" applyAlignment="1" applyProtection="1">
      <protection hidden="1"/>
    </xf>
    <xf numFmtId="0" fontId="0" fillId="0" borderId="58" xfId="0" applyBorder="1" applyAlignment="1" applyProtection="1">
      <protection hidden="1"/>
    </xf>
    <xf numFmtId="0" fontId="0" fillId="0" borderId="37" xfId="0" applyBorder="1" applyAlignment="1" applyProtection="1">
      <protection hidden="1"/>
    </xf>
    <xf numFmtId="0" fontId="0" fillId="0" borderId="38" xfId="0" applyBorder="1" applyAlignment="1" applyProtection="1">
      <protection hidden="1"/>
    </xf>
    <xf numFmtId="166" fontId="2" fillId="0" borderId="38" xfId="0" applyNumberFormat="1" applyFont="1" applyBorder="1" applyAlignment="1" applyProtection="1">
      <protection hidden="1"/>
    </xf>
    <xf numFmtId="166" fontId="2" fillId="0" borderId="58" xfId="0" applyNumberFormat="1" applyFont="1" applyBorder="1" applyAlignment="1" applyProtection="1">
      <protection hidden="1"/>
    </xf>
    <xf numFmtId="166" fontId="2" fillId="0" borderId="62" xfId="0" applyNumberFormat="1" applyFont="1" applyBorder="1" applyAlignment="1" applyProtection="1">
      <alignment horizontal="center"/>
      <protection hidden="1"/>
    </xf>
    <xf numFmtId="0" fontId="6" fillId="4" borderId="78" xfId="0" applyFont="1" applyFill="1" applyBorder="1" applyAlignment="1" applyProtection="1">
      <protection hidden="1"/>
    </xf>
    <xf numFmtId="0" fontId="2" fillId="11" borderId="0" xfId="0" applyFont="1" applyFill="1" applyBorder="1" applyAlignment="1" applyProtection="1">
      <alignment horizontal="left"/>
      <protection hidden="1"/>
    </xf>
    <xf numFmtId="0" fontId="18" fillId="11" borderId="0" xfId="0" applyFont="1" applyFill="1" applyAlignment="1" applyProtection="1">
      <alignment horizontal="left"/>
      <protection hidden="1"/>
    </xf>
    <xf numFmtId="0" fontId="2" fillId="11" borderId="0" xfId="0" applyFont="1" applyFill="1" applyBorder="1" applyAlignment="1" applyProtection="1">
      <alignment horizontal="left"/>
      <protection hidden="1"/>
    </xf>
    <xf numFmtId="0" fontId="9" fillId="11" borderId="0" xfId="0" applyFont="1" applyFill="1" applyBorder="1" applyAlignment="1" applyProtection="1">
      <alignment horizontal="center"/>
      <protection hidden="1"/>
    </xf>
    <xf numFmtId="0" fontId="2" fillId="11" borderId="15" xfId="0" applyFont="1" applyFill="1" applyBorder="1" applyAlignment="1" applyProtection="1">
      <alignment horizontal="left"/>
      <protection hidden="1"/>
    </xf>
    <xf numFmtId="0" fontId="2" fillId="11" borderId="0" xfId="0" applyFont="1" applyFill="1" applyBorder="1" applyAlignment="1" applyProtection="1">
      <alignment horizontal="left"/>
      <protection hidden="1"/>
    </xf>
    <xf numFmtId="0" fontId="2" fillId="11" borderId="15" xfId="0" applyFont="1" applyFill="1" applyBorder="1" applyAlignment="1" applyProtection="1">
      <alignment horizontal="left"/>
      <protection hidden="1"/>
    </xf>
    <xf numFmtId="0" fontId="2" fillId="11" borderId="0" xfId="0" applyFont="1" applyFill="1" applyBorder="1" applyAlignment="1" applyProtection="1">
      <alignment horizontal="left"/>
      <protection hidden="1"/>
    </xf>
    <xf numFmtId="0" fontId="2" fillId="11" borderId="15" xfId="0" applyFont="1" applyFill="1" applyBorder="1" applyAlignment="1" applyProtection="1">
      <alignment horizontal="left"/>
      <protection hidden="1"/>
    </xf>
    <xf numFmtId="0" fontId="5" fillId="2" borderId="19" xfId="0" applyFont="1" applyFill="1" applyBorder="1" applyAlignment="1" applyProtection="1">
      <alignment horizontal="center" vertical="center"/>
      <protection hidden="1"/>
    </xf>
    <xf numFmtId="0" fontId="2" fillId="11" borderId="0" xfId="0" applyFont="1" applyFill="1" applyBorder="1" applyAlignment="1" applyProtection="1">
      <alignment horizontal="left"/>
      <protection hidden="1"/>
    </xf>
    <xf numFmtId="0" fontId="2" fillId="11" borderId="1" xfId="0" applyFont="1" applyFill="1" applyBorder="1" applyAlignment="1" applyProtection="1">
      <alignment horizontal="center"/>
      <protection hidden="1"/>
    </xf>
    <xf numFmtId="0" fontId="9" fillId="11" borderId="0" xfId="0" applyFont="1" applyFill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9" fillId="0" borderId="22" xfId="0" applyFont="1" applyBorder="1" applyAlignment="1" applyProtection="1">
      <alignment horizontal="left"/>
      <protection hidden="1"/>
    </xf>
    <xf numFmtId="0" fontId="9" fillId="0" borderId="25" xfId="0" applyFont="1" applyBorder="1" applyAlignment="1" applyProtection="1">
      <alignment horizontal="center" vertical="center"/>
      <protection hidden="1"/>
    </xf>
    <xf numFmtId="166" fontId="0" fillId="0" borderId="116" xfId="0" applyNumberFormat="1" applyBorder="1" applyAlignment="1" applyProtection="1">
      <alignment horizontal="center"/>
      <protection hidden="1"/>
    </xf>
    <xf numFmtId="166" fontId="2" fillId="0" borderId="1" xfId="0" applyNumberFormat="1" applyFont="1" applyFill="1" applyBorder="1" applyAlignment="1" applyProtection="1">
      <alignment horizontal="center"/>
      <protection hidden="1"/>
    </xf>
    <xf numFmtId="14" fontId="2" fillId="8" borderId="19" xfId="0" applyNumberFormat="1" applyFont="1" applyFill="1" applyBorder="1" applyAlignment="1" applyProtection="1">
      <alignment horizontal="center"/>
      <protection hidden="1"/>
    </xf>
    <xf numFmtId="166" fontId="0" fillId="0" borderId="38" xfId="0" applyNumberFormat="1" applyBorder="1" applyAlignment="1" applyProtection="1">
      <alignment horizontal="right"/>
      <protection hidden="1"/>
    </xf>
    <xf numFmtId="0" fontId="31" fillId="0" borderId="0" xfId="1" applyAlignment="1">
      <alignment horizontal="center"/>
    </xf>
    <xf numFmtId="0" fontId="37" fillId="0" borderId="0" xfId="1" applyFont="1" applyAlignment="1">
      <alignment horizontal="center"/>
    </xf>
    <xf numFmtId="0" fontId="2" fillId="11" borderId="67" xfId="0" applyFont="1" applyFill="1" applyBorder="1" applyAlignment="1">
      <alignment horizontal="left"/>
    </xf>
    <xf numFmtId="0" fontId="0" fillId="11" borderId="58" xfId="0" applyFill="1" applyBorder="1" applyAlignment="1">
      <alignment horizontal="left"/>
    </xf>
    <xf numFmtId="0" fontId="9" fillId="4" borderId="67" xfId="0" applyFont="1" applyFill="1" applyBorder="1" applyAlignment="1">
      <alignment horizontal="left"/>
    </xf>
    <xf numFmtId="0" fontId="9" fillId="4" borderId="58" xfId="0" applyFont="1" applyFill="1" applyBorder="1" applyAlignment="1">
      <alignment horizontal="left"/>
    </xf>
    <xf numFmtId="0" fontId="0" fillId="11" borderId="67" xfId="0" applyFill="1" applyBorder="1" applyAlignment="1">
      <alignment horizontal="left"/>
    </xf>
    <xf numFmtId="0" fontId="2" fillId="11" borderId="34" xfId="0" applyFont="1" applyFill="1" applyBorder="1" applyAlignment="1">
      <alignment horizontal="left"/>
    </xf>
    <xf numFmtId="0" fontId="0" fillId="11" borderId="35" xfId="0" applyFill="1" applyBorder="1" applyAlignment="1">
      <alignment horizontal="left"/>
    </xf>
    <xf numFmtId="0" fontId="0" fillId="11" borderId="0" xfId="0" applyFill="1" applyAlignment="1">
      <alignment horizontal="left"/>
    </xf>
    <xf numFmtId="0" fontId="10" fillId="4" borderId="0" xfId="0" applyFont="1" applyFill="1" applyBorder="1" applyAlignment="1">
      <alignment horizontal="center"/>
    </xf>
    <xf numFmtId="0" fontId="9" fillId="4" borderId="65" xfId="0" applyFont="1" applyFill="1" applyBorder="1" applyAlignment="1">
      <alignment horizontal="left"/>
    </xf>
    <xf numFmtId="0" fontId="9" fillId="4" borderId="82" xfId="0" applyFont="1" applyFill="1" applyBorder="1" applyAlignment="1">
      <alignment horizontal="left"/>
    </xf>
    <xf numFmtId="0" fontId="9" fillId="13" borderId="40" xfId="0" applyFont="1" applyFill="1" applyBorder="1" applyAlignment="1">
      <alignment horizontal="center"/>
    </xf>
    <xf numFmtId="0" fontId="9" fillId="13" borderId="41" xfId="0" applyFont="1" applyFill="1" applyBorder="1" applyAlignment="1">
      <alignment horizontal="center"/>
    </xf>
    <xf numFmtId="0" fontId="0" fillId="0" borderId="67" xfId="0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9" fillId="13" borderId="25" xfId="0" applyFont="1" applyFill="1" applyBorder="1" applyAlignment="1">
      <alignment horizontal="center" vertical="center"/>
    </xf>
    <xf numFmtId="0" fontId="9" fillId="13" borderId="26" xfId="0" applyFont="1" applyFill="1" applyBorder="1" applyAlignment="1">
      <alignment horizontal="center" vertical="center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2" fillId="4" borderId="30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left"/>
    </xf>
    <xf numFmtId="0" fontId="9" fillId="4" borderId="37" xfId="0" applyFont="1" applyFill="1" applyBorder="1" applyAlignment="1">
      <alignment horizontal="left"/>
    </xf>
    <xf numFmtId="0" fontId="9" fillId="4" borderId="38" xfId="0" applyFont="1" applyFill="1" applyBorder="1" applyAlignment="1">
      <alignment horizontal="left"/>
    </xf>
    <xf numFmtId="0" fontId="2" fillId="10" borderId="1" xfId="0" applyFont="1" applyFill="1" applyBorder="1" applyAlignment="1">
      <alignment horizontal="left" vertical="center"/>
    </xf>
    <xf numFmtId="0" fontId="2" fillId="10" borderId="15" xfId="0" applyFont="1" applyFill="1" applyBorder="1" applyAlignment="1">
      <alignment horizontal="left" vertical="center"/>
    </xf>
    <xf numFmtId="0" fontId="2" fillId="10" borderId="16" xfId="0" applyFont="1" applyFill="1" applyBorder="1" applyAlignment="1">
      <alignment horizontal="left" vertical="center"/>
    </xf>
    <xf numFmtId="0" fontId="2" fillId="10" borderId="2" xfId="0" applyFont="1" applyFill="1" applyBorder="1" applyAlignment="1">
      <alignment horizontal="left" vertical="center"/>
    </xf>
    <xf numFmtId="0" fontId="2" fillId="11" borderId="18" xfId="0" applyFont="1" applyFill="1" applyBorder="1" applyAlignment="1">
      <alignment horizontal="center" vertical="center" wrapText="1"/>
    </xf>
    <xf numFmtId="0" fontId="2" fillId="11" borderId="19" xfId="0" applyFont="1" applyFill="1" applyBorder="1" applyAlignment="1">
      <alignment horizontal="center" vertical="center" wrapText="1"/>
    </xf>
    <xf numFmtId="0" fontId="16" fillId="10" borderId="21" xfId="0" applyFont="1" applyFill="1" applyBorder="1" applyAlignment="1">
      <alignment horizontal="center" vertical="center"/>
    </xf>
    <xf numFmtId="0" fontId="16" fillId="10" borderId="23" xfId="0" applyFont="1" applyFill="1" applyBorder="1" applyAlignment="1">
      <alignment horizontal="center" vertical="center"/>
    </xf>
    <xf numFmtId="0" fontId="16" fillId="10" borderId="24" xfId="0" applyFont="1" applyFill="1" applyBorder="1" applyAlignment="1">
      <alignment horizontal="center" vertical="center"/>
    </xf>
    <xf numFmtId="0" fontId="16" fillId="10" borderId="20" xfId="0" applyFont="1" applyFill="1" applyBorder="1" applyAlignment="1">
      <alignment horizontal="center" vertical="center"/>
    </xf>
    <xf numFmtId="0" fontId="16" fillId="10" borderId="22" xfId="0" applyFont="1" applyFill="1" applyBorder="1" applyAlignment="1">
      <alignment horizontal="center" vertical="center"/>
    </xf>
    <xf numFmtId="0" fontId="16" fillId="10" borderId="27" xfId="0" applyFont="1" applyFill="1" applyBorder="1" applyAlignment="1">
      <alignment horizontal="center" vertical="center"/>
    </xf>
    <xf numFmtId="0" fontId="2" fillId="10" borderId="8" xfId="0" applyFont="1" applyFill="1" applyBorder="1" applyAlignment="1">
      <alignment horizontal="left"/>
    </xf>
    <xf numFmtId="0" fontId="2" fillId="10" borderId="0" xfId="0" applyFont="1" applyFill="1" applyBorder="1" applyAlignment="1">
      <alignment horizontal="left"/>
    </xf>
    <xf numFmtId="0" fontId="2" fillId="10" borderId="29" xfId="0" applyFont="1" applyFill="1" applyBorder="1" applyAlignment="1">
      <alignment horizontal="left"/>
    </xf>
    <xf numFmtId="0" fontId="2" fillId="10" borderId="20" xfId="0" applyFont="1" applyFill="1" applyBorder="1" applyAlignment="1">
      <alignment horizontal="left"/>
    </xf>
    <xf numFmtId="0" fontId="2" fillId="10" borderId="22" xfId="0" applyFont="1" applyFill="1" applyBorder="1" applyAlignment="1">
      <alignment horizontal="left"/>
    </xf>
    <xf numFmtId="0" fontId="2" fillId="10" borderId="27" xfId="0" applyFont="1" applyFill="1" applyBorder="1" applyAlignment="1">
      <alignment horizontal="left"/>
    </xf>
    <xf numFmtId="0" fontId="2" fillId="10" borderId="15" xfId="0" applyFont="1" applyFill="1" applyBorder="1" applyAlignment="1">
      <alignment horizontal="left"/>
    </xf>
    <xf numFmtId="0" fontId="2" fillId="10" borderId="16" xfId="0" applyFont="1" applyFill="1" applyBorder="1" applyAlignment="1">
      <alignment horizontal="left"/>
    </xf>
    <xf numFmtId="0" fontId="2" fillId="10" borderId="2" xfId="0" applyFont="1" applyFill="1" applyBorder="1" applyAlignment="1">
      <alignment horizontal="left"/>
    </xf>
    <xf numFmtId="0" fontId="2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10" borderId="8" xfId="0" applyFill="1" applyBorder="1" applyAlignment="1">
      <alignment horizontal="left"/>
    </xf>
    <xf numFmtId="0" fontId="0" fillId="10" borderId="0" xfId="0" applyFill="1" applyBorder="1" applyAlignment="1">
      <alignment horizontal="left"/>
    </xf>
    <xf numFmtId="0" fontId="0" fillId="10" borderId="29" xfId="0" applyFill="1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2" fillId="10" borderId="21" xfId="0" applyFont="1" applyFill="1" applyBorder="1" applyAlignment="1">
      <alignment horizontal="left"/>
    </xf>
    <xf numFmtId="0" fontId="2" fillId="10" borderId="23" xfId="0" applyFont="1" applyFill="1" applyBorder="1" applyAlignment="1">
      <alignment horizontal="left"/>
    </xf>
    <xf numFmtId="0" fontId="2" fillId="10" borderId="24" xfId="0" applyFont="1" applyFill="1" applyBorder="1" applyAlignment="1">
      <alignment horizontal="left"/>
    </xf>
    <xf numFmtId="0" fontId="2" fillId="10" borderId="21" xfId="0" applyFont="1" applyFill="1" applyBorder="1" applyAlignment="1">
      <alignment vertical="center"/>
    </xf>
    <xf numFmtId="0" fontId="0" fillId="10" borderId="23" xfId="0" applyFill="1" applyBorder="1" applyAlignment="1">
      <alignment vertical="center"/>
    </xf>
    <xf numFmtId="0" fontId="0" fillId="10" borderId="24" xfId="0" applyFill="1" applyBorder="1" applyAlignment="1">
      <alignment vertical="center"/>
    </xf>
    <xf numFmtId="0" fontId="2" fillId="10" borderId="8" xfId="0" applyFont="1" applyFill="1" applyBorder="1" applyAlignment="1">
      <alignment vertical="center"/>
    </xf>
    <xf numFmtId="0" fontId="0" fillId="10" borderId="0" xfId="0" applyFill="1" applyBorder="1" applyAlignment="1">
      <alignment vertical="center"/>
    </xf>
    <xf numFmtId="0" fontId="0" fillId="10" borderId="29" xfId="0" applyFill="1" applyBorder="1" applyAlignment="1">
      <alignment vertical="center"/>
    </xf>
    <xf numFmtId="0" fontId="0" fillId="10" borderId="20" xfId="0" applyFill="1" applyBorder="1" applyAlignment="1">
      <alignment horizontal="left"/>
    </xf>
    <xf numFmtId="0" fontId="0" fillId="10" borderId="22" xfId="0" applyFill="1" applyBorder="1" applyAlignment="1">
      <alignment horizontal="left"/>
    </xf>
    <xf numFmtId="0" fontId="0" fillId="10" borderId="27" xfId="0" applyFill="1" applyBorder="1" applyAlignment="1">
      <alignment horizontal="left"/>
    </xf>
    <xf numFmtId="0" fontId="0" fillId="10" borderId="21" xfId="0" applyFill="1" applyBorder="1" applyAlignment="1">
      <alignment horizontal="left"/>
    </xf>
    <xf numFmtId="0" fontId="0" fillId="10" borderId="23" xfId="0" applyFill="1" applyBorder="1" applyAlignment="1">
      <alignment horizontal="left"/>
    </xf>
    <xf numFmtId="0" fontId="0" fillId="10" borderId="24" xfId="0" applyFill="1" applyBorder="1" applyAlignment="1">
      <alignment horizontal="left"/>
    </xf>
    <xf numFmtId="0" fontId="14" fillId="14" borderId="24" xfId="0" applyFont="1" applyFill="1" applyBorder="1" applyAlignment="1">
      <alignment horizontal="center" vertical="center"/>
    </xf>
    <xf numFmtId="0" fontId="14" fillId="14" borderId="29" xfId="0" applyFont="1" applyFill="1" applyBorder="1" applyAlignment="1">
      <alignment horizontal="center" vertical="center"/>
    </xf>
    <xf numFmtId="0" fontId="14" fillId="14" borderId="27" xfId="0" applyFont="1" applyFill="1" applyBorder="1" applyAlignment="1">
      <alignment horizontal="center" vertical="center"/>
    </xf>
    <xf numFmtId="0" fontId="16" fillId="10" borderId="15" xfId="0" applyFont="1" applyFill="1" applyBorder="1" applyAlignment="1">
      <alignment horizontal="center" vertical="center"/>
    </xf>
    <xf numFmtId="0" fontId="16" fillId="10" borderId="16" xfId="0" applyFont="1" applyFill="1" applyBorder="1" applyAlignment="1">
      <alignment horizontal="center" vertical="center"/>
    </xf>
    <xf numFmtId="0" fontId="16" fillId="10" borderId="2" xfId="0" applyFont="1" applyFill="1" applyBorder="1" applyAlignment="1">
      <alignment horizontal="center" vertical="center"/>
    </xf>
    <xf numFmtId="0" fontId="26" fillId="14" borderId="22" xfId="0" applyFont="1" applyFill="1" applyBorder="1" applyAlignment="1">
      <alignment horizontal="center"/>
    </xf>
    <xf numFmtId="0" fontId="26" fillId="14" borderId="21" xfId="0" applyFont="1" applyFill="1" applyBorder="1" applyAlignment="1">
      <alignment horizontal="center"/>
    </xf>
    <xf numFmtId="0" fontId="26" fillId="14" borderId="24" xfId="0" applyFont="1" applyFill="1" applyBorder="1" applyAlignment="1">
      <alignment horizontal="center"/>
    </xf>
    <xf numFmtId="0" fontId="26" fillId="14" borderId="8" xfId="0" applyFont="1" applyFill="1" applyBorder="1" applyAlignment="1">
      <alignment horizontal="center"/>
    </xf>
    <xf numFmtId="0" fontId="26" fillId="14" borderId="29" xfId="0" applyFont="1" applyFill="1" applyBorder="1" applyAlignment="1">
      <alignment horizontal="center"/>
    </xf>
    <xf numFmtId="0" fontId="26" fillId="14" borderId="20" xfId="0" applyFont="1" applyFill="1" applyBorder="1" applyAlignment="1">
      <alignment horizontal="center"/>
    </xf>
    <xf numFmtId="0" fontId="26" fillId="14" borderId="27" xfId="0" applyFont="1" applyFill="1" applyBorder="1" applyAlignment="1">
      <alignment horizontal="center"/>
    </xf>
    <xf numFmtId="0" fontId="24" fillId="8" borderId="1" xfId="0" applyFont="1" applyFill="1" applyBorder="1" applyAlignment="1">
      <alignment horizontal="center" vertical="center"/>
    </xf>
    <xf numFmtId="0" fontId="2" fillId="11" borderId="15" xfId="0" applyFon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2" fillId="11" borderId="16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/>
    </xf>
    <xf numFmtId="0" fontId="16" fillId="10" borderId="21" xfId="0" applyFont="1" applyFill="1" applyBorder="1" applyAlignment="1">
      <alignment horizontal="center" vertical="center" wrapText="1"/>
    </xf>
    <xf numFmtId="0" fontId="26" fillId="14" borderId="21" xfId="0" applyFont="1" applyFill="1" applyBorder="1" applyAlignment="1">
      <alignment horizontal="center" vertical="center"/>
    </xf>
    <xf numFmtId="0" fontId="26" fillId="14" borderId="23" xfId="0" applyFont="1" applyFill="1" applyBorder="1" applyAlignment="1">
      <alignment horizontal="center" vertical="center"/>
    </xf>
    <xf numFmtId="0" fontId="26" fillId="14" borderId="8" xfId="0" applyFont="1" applyFill="1" applyBorder="1" applyAlignment="1">
      <alignment horizontal="center" vertical="center"/>
    </xf>
    <xf numFmtId="0" fontId="26" fillId="14" borderId="0" xfId="0" applyFont="1" applyFill="1" applyAlignment="1">
      <alignment horizontal="center" vertical="center"/>
    </xf>
    <xf numFmtId="0" fontId="26" fillId="14" borderId="20" xfId="0" applyFont="1" applyFill="1" applyBorder="1" applyAlignment="1">
      <alignment horizontal="center" vertical="center"/>
    </xf>
    <xf numFmtId="0" fontId="26" fillId="14" borderId="22" xfId="0" applyFont="1" applyFill="1" applyBorder="1" applyAlignment="1">
      <alignment horizontal="center" vertical="center"/>
    </xf>
    <xf numFmtId="0" fontId="0" fillId="10" borderId="21" xfId="0" applyFill="1" applyBorder="1" applyAlignment="1">
      <alignment horizontal="center" vertical="center"/>
    </xf>
    <xf numFmtId="0" fontId="0" fillId="10" borderId="23" xfId="0" applyFill="1" applyBorder="1" applyAlignment="1">
      <alignment horizontal="center" vertical="center"/>
    </xf>
    <xf numFmtId="0" fontId="0" fillId="10" borderId="24" xfId="0" applyFill="1" applyBorder="1" applyAlignment="1">
      <alignment horizontal="center" vertical="center"/>
    </xf>
    <xf numFmtId="0" fontId="2" fillId="10" borderId="15" xfId="0" applyFont="1" applyFill="1" applyBorder="1" applyAlignment="1">
      <alignment horizontal="left" vertical="top"/>
    </xf>
    <xf numFmtId="0" fontId="2" fillId="10" borderId="16" xfId="0" applyFont="1" applyFill="1" applyBorder="1" applyAlignment="1">
      <alignment horizontal="left" vertical="top"/>
    </xf>
    <xf numFmtId="0" fontId="2" fillId="10" borderId="2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6" fillId="10" borderId="1" xfId="0" applyFont="1" applyFill="1" applyBorder="1" applyAlignment="1">
      <alignment horizontal="left"/>
    </xf>
    <xf numFmtId="0" fontId="16" fillId="10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10" borderId="15" xfId="0" applyFont="1" applyFill="1" applyBorder="1" applyAlignment="1">
      <alignment vertical="center"/>
    </xf>
    <xf numFmtId="0" fontId="0" fillId="10" borderId="16" xfId="0" applyFill="1" applyBorder="1" applyAlignment="1">
      <alignment vertical="center"/>
    </xf>
    <xf numFmtId="0" fontId="0" fillId="10" borderId="2" xfId="0" applyFill="1" applyBorder="1" applyAlignment="1">
      <alignment vertical="center"/>
    </xf>
    <xf numFmtId="0" fontId="2" fillId="10" borderId="20" xfId="0" applyFont="1" applyFill="1" applyBorder="1" applyAlignment="1">
      <alignment vertical="center"/>
    </xf>
    <xf numFmtId="0" fontId="0" fillId="10" borderId="22" xfId="0" applyFill="1" applyBorder="1" applyAlignment="1">
      <alignment vertical="center"/>
    </xf>
    <xf numFmtId="0" fontId="0" fillId="10" borderId="27" xfId="0" applyFill="1" applyBorder="1" applyAlignment="1">
      <alignment vertical="center"/>
    </xf>
    <xf numFmtId="0" fontId="2" fillId="11" borderId="1" xfId="0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25" fillId="10" borderId="15" xfId="0" applyFont="1" applyFill="1" applyBorder="1" applyAlignment="1">
      <alignment horizontal="center"/>
    </xf>
    <xf numFmtId="0" fontId="25" fillId="10" borderId="16" xfId="0" applyFont="1" applyFill="1" applyBorder="1" applyAlignment="1">
      <alignment horizontal="center"/>
    </xf>
    <xf numFmtId="0" fontId="25" fillId="10" borderId="2" xfId="0" applyFont="1" applyFill="1" applyBorder="1" applyAlignment="1">
      <alignment horizontal="center"/>
    </xf>
    <xf numFmtId="0" fontId="16" fillId="10" borderId="15" xfId="0" applyFont="1" applyFill="1" applyBorder="1" applyAlignment="1">
      <alignment horizontal="center"/>
    </xf>
    <xf numFmtId="0" fontId="16" fillId="10" borderId="16" xfId="0" applyFont="1" applyFill="1" applyBorder="1" applyAlignment="1">
      <alignment horizontal="center"/>
    </xf>
    <xf numFmtId="0" fontId="16" fillId="10" borderId="2" xfId="0" applyFont="1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2" fillId="11" borderId="18" xfId="0" applyFont="1" applyFill="1" applyBorder="1" applyAlignment="1">
      <alignment horizontal="center" wrapText="1"/>
    </xf>
    <xf numFmtId="0" fontId="2" fillId="11" borderId="19" xfId="0" applyFont="1" applyFill="1" applyBorder="1" applyAlignment="1">
      <alignment horizont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6" fillId="14" borderId="0" xfId="0" applyFont="1" applyFill="1" applyAlignment="1">
      <alignment horizontal="center"/>
    </xf>
    <xf numFmtId="0" fontId="0" fillId="10" borderId="15" xfId="0" applyFill="1" applyBorder="1" applyAlignment="1">
      <alignment vertical="center"/>
    </xf>
    <xf numFmtId="0" fontId="0" fillId="0" borderId="37" xfId="0" applyBorder="1" applyAlignment="1" applyProtection="1">
      <alignment horizontal="left"/>
      <protection hidden="1"/>
    </xf>
    <xf numFmtId="0" fontId="0" fillId="0" borderId="38" xfId="0" applyBorder="1" applyAlignment="1" applyProtection="1">
      <alignment horizontal="left"/>
      <protection hidden="1"/>
    </xf>
    <xf numFmtId="0" fontId="26" fillId="14" borderId="23" xfId="0" applyFont="1" applyFill="1" applyBorder="1" applyAlignment="1">
      <alignment horizontal="center"/>
    </xf>
    <xf numFmtId="0" fontId="26" fillId="14" borderId="0" xfId="0" applyFont="1" applyFill="1" applyBorder="1" applyAlignment="1">
      <alignment horizontal="center"/>
    </xf>
    <xf numFmtId="0" fontId="16" fillId="10" borderId="21" xfId="0" applyFont="1" applyFill="1" applyBorder="1" applyAlignment="1">
      <alignment horizontal="center" wrapText="1"/>
    </xf>
    <xf numFmtId="0" fontId="16" fillId="10" borderId="23" xfId="0" applyFont="1" applyFill="1" applyBorder="1" applyAlignment="1">
      <alignment horizontal="center" wrapText="1"/>
    </xf>
    <xf numFmtId="0" fontId="16" fillId="10" borderId="24" xfId="0" applyFont="1" applyFill="1" applyBorder="1" applyAlignment="1">
      <alignment horizontal="center" wrapText="1"/>
    </xf>
    <xf numFmtId="0" fontId="16" fillId="10" borderId="20" xfId="0" applyFont="1" applyFill="1" applyBorder="1" applyAlignment="1">
      <alignment horizontal="center" wrapText="1"/>
    </xf>
    <xf numFmtId="0" fontId="16" fillId="10" borderId="22" xfId="0" applyFont="1" applyFill="1" applyBorder="1" applyAlignment="1">
      <alignment horizontal="center" wrapText="1"/>
    </xf>
    <xf numFmtId="0" fontId="16" fillId="10" borderId="27" xfId="0" applyFont="1" applyFill="1" applyBorder="1" applyAlignment="1">
      <alignment horizontal="center" wrapText="1"/>
    </xf>
    <xf numFmtId="0" fontId="18" fillId="11" borderId="0" xfId="0" applyFont="1" applyFill="1" applyAlignment="1" applyProtection="1">
      <alignment horizontal="left"/>
      <protection hidden="1"/>
    </xf>
    <xf numFmtId="0" fontId="6" fillId="4" borderId="22" xfId="0" applyFont="1" applyFill="1" applyBorder="1" applyAlignment="1" applyProtection="1">
      <alignment horizontal="left"/>
      <protection hidden="1"/>
    </xf>
    <xf numFmtId="0" fontId="2" fillId="11" borderId="0" xfId="0" applyFont="1" applyFill="1" applyBorder="1" applyAlignment="1" applyProtection="1">
      <alignment horizontal="left"/>
      <protection hidden="1"/>
    </xf>
    <xf numFmtId="164" fontId="9" fillId="11" borderId="26" xfId="0" applyNumberFormat="1" applyFont="1" applyFill="1" applyBorder="1" applyAlignment="1" applyProtection="1">
      <alignment horizontal="center"/>
      <protection hidden="1"/>
    </xf>
    <xf numFmtId="164" fontId="0" fillId="4" borderId="79" xfId="0" applyNumberFormat="1" applyFill="1" applyBorder="1" applyAlignment="1" applyProtection="1">
      <alignment horizontal="center"/>
      <protection hidden="1"/>
    </xf>
    <xf numFmtId="164" fontId="9" fillId="4" borderId="0" xfId="0" applyNumberFormat="1" applyFont="1" applyFill="1" applyBorder="1" applyAlignment="1" applyProtection="1">
      <alignment horizontal="right"/>
      <protection hidden="1"/>
    </xf>
    <xf numFmtId="0" fontId="5" fillId="2" borderId="80" xfId="0" applyFont="1" applyFill="1" applyBorder="1" applyAlignment="1" applyProtection="1">
      <alignment horizontal="center"/>
      <protection hidden="1"/>
    </xf>
    <xf numFmtId="0" fontId="5" fillId="2" borderId="23" xfId="0" applyFont="1" applyFill="1" applyBorder="1" applyAlignment="1" applyProtection="1">
      <alignment horizontal="center"/>
      <protection hidden="1"/>
    </xf>
    <xf numFmtId="0" fontId="2" fillId="4" borderId="61" xfId="0" applyFont="1" applyFill="1" applyBorder="1" applyAlignment="1" applyProtection="1">
      <alignment horizontal="center"/>
      <protection hidden="1"/>
    </xf>
    <xf numFmtId="0" fontId="6" fillId="4" borderId="61" xfId="0" applyFont="1" applyFill="1" applyBorder="1" applyAlignment="1" applyProtection="1">
      <alignment horizontal="center"/>
      <protection hidden="1"/>
    </xf>
    <xf numFmtId="0" fontId="2" fillId="11" borderId="22" xfId="3" applyFill="1" applyBorder="1" applyAlignment="1" applyProtection="1">
      <alignment horizontal="center"/>
      <protection hidden="1"/>
    </xf>
    <xf numFmtId="0" fontId="9" fillId="11" borderId="0" xfId="3" applyFont="1" applyFill="1" applyAlignment="1" applyProtection="1">
      <alignment horizontal="center"/>
      <protection hidden="1"/>
    </xf>
    <xf numFmtId="0" fontId="2" fillId="4" borderId="22" xfId="3" applyFill="1" applyBorder="1" applyAlignment="1" applyProtection="1">
      <alignment horizontal="left"/>
      <protection hidden="1"/>
    </xf>
    <xf numFmtId="1" fontId="2" fillId="4" borderId="61" xfId="0" applyNumberFormat="1" applyFont="1" applyFill="1" applyBorder="1" applyAlignment="1" applyProtection="1">
      <alignment horizontal="center"/>
      <protection hidden="1"/>
    </xf>
    <xf numFmtId="0" fontId="1" fillId="4" borderId="0" xfId="0" applyFont="1" applyFill="1" applyAlignment="1" applyProtection="1">
      <alignment horizontal="center"/>
      <protection hidden="1"/>
    </xf>
    <xf numFmtId="0" fontId="1" fillId="11" borderId="0" xfId="0" applyFont="1" applyFill="1" applyBorder="1" applyAlignment="1" applyProtection="1">
      <alignment horizontal="center"/>
      <protection hidden="1"/>
    </xf>
    <xf numFmtId="14" fontId="9" fillId="0" borderId="0" xfId="0" applyNumberFormat="1" applyFont="1" applyAlignment="1" applyProtection="1">
      <alignment horizontal="center"/>
      <protection hidden="1"/>
    </xf>
    <xf numFmtId="0" fontId="5" fillId="2" borderId="80" xfId="0" applyFont="1" applyFill="1" applyBorder="1" applyAlignment="1" applyProtection="1">
      <alignment horizontal="left"/>
      <protection hidden="1"/>
    </xf>
    <xf numFmtId="0" fontId="5" fillId="2" borderId="23" xfId="0" applyFont="1" applyFill="1" applyBorder="1" applyAlignment="1" applyProtection="1">
      <alignment horizontal="left"/>
      <protection hidden="1"/>
    </xf>
    <xf numFmtId="0" fontId="11" fillId="3" borderId="0" xfId="0" applyFont="1" applyFill="1" applyAlignment="1" applyProtection="1">
      <alignment horizontal="center"/>
      <protection hidden="1"/>
    </xf>
    <xf numFmtId="0" fontId="9" fillId="11" borderId="0" xfId="3" applyFont="1" applyFill="1" applyAlignment="1" applyProtection="1">
      <alignment horizontal="left"/>
      <protection hidden="1"/>
    </xf>
    <xf numFmtId="0" fontId="11" fillId="3" borderId="0" xfId="0" applyFont="1" applyFill="1" applyAlignment="1" applyProtection="1">
      <alignment horizontal="center" vertical="center" wrapText="1"/>
      <protection hidden="1"/>
    </xf>
    <xf numFmtId="0" fontId="2" fillId="4" borderId="0" xfId="3" applyFill="1" applyBorder="1" applyAlignment="1" applyProtection="1">
      <alignment horizontal="left"/>
      <protection hidden="1"/>
    </xf>
    <xf numFmtId="0" fontId="9" fillId="4" borderId="15" xfId="0" applyFont="1" applyFill="1" applyBorder="1" applyAlignment="1" applyProtection="1">
      <alignment horizontal="center"/>
      <protection hidden="1"/>
    </xf>
    <xf numFmtId="0" fontId="9" fillId="4" borderId="16" xfId="0" applyFont="1" applyFill="1" applyBorder="1" applyAlignment="1" applyProtection="1">
      <alignment horizontal="center"/>
      <protection hidden="1"/>
    </xf>
    <xf numFmtId="0" fontId="9" fillId="4" borderId="2" xfId="0" applyFont="1" applyFill="1" applyBorder="1" applyAlignment="1" applyProtection="1">
      <alignment horizontal="center"/>
      <protection hidden="1"/>
    </xf>
    <xf numFmtId="0" fontId="2" fillId="4" borderId="0" xfId="0" applyFont="1" applyFill="1" applyAlignment="1" applyProtection="1">
      <alignment horizontal="left" wrapText="1"/>
      <protection hidden="1"/>
    </xf>
    <xf numFmtId="0" fontId="2" fillId="11" borderId="22" xfId="3" applyFont="1" applyFill="1" applyBorder="1" applyAlignment="1" applyProtection="1">
      <alignment horizontal="center"/>
      <protection hidden="1"/>
    </xf>
    <xf numFmtId="0" fontId="9" fillId="11" borderId="0" xfId="3" applyFont="1" applyFill="1" applyBorder="1" applyAlignment="1" applyProtection="1">
      <alignment horizontal="left"/>
      <protection hidden="1"/>
    </xf>
    <xf numFmtId="1" fontId="2" fillId="4" borderId="79" xfId="0" applyNumberFormat="1" applyFont="1" applyFill="1" applyBorder="1" applyAlignment="1" applyProtection="1">
      <alignment horizontal="center"/>
      <protection hidden="1"/>
    </xf>
    <xf numFmtId="0" fontId="6" fillId="4" borderId="79" xfId="0" applyFont="1" applyFill="1" applyBorder="1" applyAlignment="1" applyProtection="1">
      <alignment horizontal="center"/>
      <protection hidden="1"/>
    </xf>
    <xf numFmtId="0" fontId="9" fillId="4" borderId="0" xfId="0" applyFont="1" applyFill="1" applyAlignment="1" applyProtection="1">
      <alignment horizontal="left"/>
      <protection hidden="1"/>
    </xf>
    <xf numFmtId="0" fontId="2" fillId="4" borderId="62" xfId="0" applyFont="1" applyFill="1" applyBorder="1" applyAlignment="1" applyProtection="1">
      <alignment horizontal="center"/>
      <protection hidden="1"/>
    </xf>
    <xf numFmtId="0" fontId="6" fillId="4" borderId="62" xfId="0" applyFont="1" applyFill="1" applyBorder="1" applyAlignment="1" applyProtection="1">
      <alignment horizontal="center"/>
      <protection hidden="1"/>
    </xf>
    <xf numFmtId="1" fontId="2" fillId="4" borderId="62" xfId="0" applyNumberFormat="1" applyFont="1" applyFill="1" applyBorder="1" applyAlignment="1" applyProtection="1">
      <alignment horizontal="center"/>
      <protection hidden="1"/>
    </xf>
    <xf numFmtId="164" fontId="0" fillId="4" borderId="62" xfId="0" applyNumberFormat="1" applyFill="1" applyBorder="1" applyAlignment="1" applyProtection="1">
      <alignment horizontal="center"/>
      <protection hidden="1"/>
    </xf>
    <xf numFmtId="0" fontId="5" fillId="2" borderId="81" xfId="0" applyFont="1" applyFill="1" applyBorder="1" applyAlignment="1" applyProtection="1">
      <alignment horizontal="center"/>
      <protection hidden="1"/>
    </xf>
    <xf numFmtId="0" fontId="2" fillId="11" borderId="15" xfId="0" applyFont="1" applyFill="1" applyBorder="1" applyAlignment="1" applyProtection="1">
      <alignment horizontal="left"/>
      <protection hidden="1"/>
    </xf>
    <xf numFmtId="0" fontId="2" fillId="11" borderId="2" xfId="0" applyFont="1" applyFill="1" applyBorder="1" applyAlignment="1" applyProtection="1">
      <alignment horizontal="left"/>
      <protection hidden="1"/>
    </xf>
    <xf numFmtId="0" fontId="2" fillId="11" borderId="15" xfId="0" applyFont="1" applyFill="1" applyBorder="1" applyAlignment="1" applyProtection="1">
      <alignment horizontal="center"/>
      <protection hidden="1"/>
    </xf>
    <xf numFmtId="0" fontId="2" fillId="11" borderId="2" xfId="0" applyFont="1" applyFill="1" applyBorder="1" applyAlignment="1" applyProtection="1">
      <alignment horizontal="center"/>
      <protection hidden="1"/>
    </xf>
    <xf numFmtId="164" fontId="2" fillId="11" borderId="15" xfId="0" applyNumberFormat="1" applyFont="1" applyFill="1" applyBorder="1" applyAlignment="1" applyProtection="1">
      <alignment horizontal="center" vertical="center"/>
      <protection hidden="1"/>
    </xf>
    <xf numFmtId="164" fontId="2" fillId="11" borderId="2" xfId="0" applyNumberFormat="1" applyFont="1" applyFill="1" applyBorder="1" applyAlignment="1" applyProtection="1">
      <alignment horizontal="center" vertical="center"/>
      <protection hidden="1"/>
    </xf>
    <xf numFmtId="0" fontId="2" fillId="11" borderId="18" xfId="0" applyFont="1" applyFill="1" applyBorder="1" applyAlignment="1" applyProtection="1">
      <alignment horizontal="center" vertical="center"/>
      <protection hidden="1"/>
    </xf>
    <xf numFmtId="0" fontId="2" fillId="11" borderId="19" xfId="0" applyFont="1" applyFill="1" applyBorder="1" applyAlignment="1" applyProtection="1">
      <alignment horizontal="center" vertical="center"/>
      <protection hidden="1"/>
    </xf>
    <xf numFmtId="0" fontId="2" fillId="11" borderId="1" xfId="0" applyFont="1" applyFill="1" applyBorder="1" applyAlignment="1" applyProtection="1">
      <alignment horizontal="center" vertical="center"/>
      <protection hidden="1"/>
    </xf>
    <xf numFmtId="0" fontId="2" fillId="11" borderId="21" xfId="0" applyFont="1" applyFill="1" applyBorder="1" applyAlignment="1" applyProtection="1">
      <alignment horizontal="center" vertical="center"/>
      <protection hidden="1"/>
    </xf>
    <xf numFmtId="0" fontId="2" fillId="11" borderId="24" xfId="0" applyFont="1" applyFill="1" applyBorder="1" applyAlignment="1" applyProtection="1">
      <alignment horizontal="center" vertical="center"/>
      <protection hidden="1"/>
    </xf>
    <xf numFmtId="0" fontId="2" fillId="11" borderId="20" xfId="0" applyFont="1" applyFill="1" applyBorder="1" applyAlignment="1" applyProtection="1">
      <alignment horizontal="center" vertical="center"/>
      <protection hidden="1"/>
    </xf>
    <xf numFmtId="0" fontId="2" fillId="11" borderId="27" xfId="0" applyFont="1" applyFill="1" applyBorder="1" applyAlignment="1" applyProtection="1">
      <alignment horizontal="center" vertical="center"/>
      <protection hidden="1"/>
    </xf>
    <xf numFmtId="164" fontId="2" fillId="11" borderId="21" xfId="0" applyNumberFormat="1" applyFont="1" applyFill="1" applyBorder="1" applyAlignment="1" applyProtection="1">
      <alignment horizontal="center" vertical="center"/>
      <protection hidden="1"/>
    </xf>
    <xf numFmtId="164" fontId="2" fillId="11" borderId="24" xfId="0" applyNumberFormat="1" applyFont="1" applyFill="1" applyBorder="1" applyAlignment="1" applyProtection="1">
      <alignment horizontal="center" vertical="center"/>
      <protection hidden="1"/>
    </xf>
    <xf numFmtId="164" fontId="2" fillId="11" borderId="20" xfId="0" applyNumberFormat="1" applyFont="1" applyFill="1" applyBorder="1" applyAlignment="1" applyProtection="1">
      <alignment horizontal="center" vertical="center"/>
      <protection hidden="1"/>
    </xf>
    <xf numFmtId="164" fontId="2" fillId="11" borderId="27" xfId="0" applyNumberFormat="1" applyFont="1" applyFill="1" applyBorder="1" applyAlignment="1" applyProtection="1">
      <alignment horizontal="center" vertical="center"/>
      <protection hidden="1"/>
    </xf>
    <xf numFmtId="164" fontId="9" fillId="11" borderId="26" xfId="0" applyNumberFormat="1" applyFont="1" applyFill="1" applyBorder="1" applyAlignment="1" applyProtection="1">
      <alignment horizontal="center" vertical="center"/>
      <protection hidden="1"/>
    </xf>
    <xf numFmtId="0" fontId="9" fillId="11" borderId="0" xfId="0" applyFont="1" applyFill="1" applyBorder="1" applyAlignment="1" applyProtection="1">
      <alignment horizontal="center"/>
      <protection hidden="1"/>
    </xf>
    <xf numFmtId="0" fontId="2" fillId="4" borderId="16" xfId="0" applyFont="1" applyFill="1" applyBorder="1" applyAlignment="1" applyProtection="1">
      <alignment horizontal="left"/>
      <protection hidden="1"/>
    </xf>
    <xf numFmtId="0" fontId="2" fillId="11" borderId="21" xfId="0" applyFont="1" applyFill="1" applyBorder="1" applyAlignment="1" applyProtection="1">
      <alignment horizontal="center"/>
      <protection hidden="1"/>
    </xf>
    <xf numFmtId="0" fontId="2" fillId="11" borderId="24" xfId="0" applyFont="1" applyFill="1" applyBorder="1" applyAlignment="1" applyProtection="1">
      <alignment horizontal="center"/>
      <protection hidden="1"/>
    </xf>
    <xf numFmtId="0" fontId="2" fillId="11" borderId="20" xfId="0" applyFont="1" applyFill="1" applyBorder="1" applyAlignment="1" applyProtection="1">
      <alignment horizontal="center"/>
      <protection hidden="1"/>
    </xf>
    <xf numFmtId="0" fontId="2" fillId="11" borderId="27" xfId="0" applyFont="1" applyFill="1" applyBorder="1" applyAlignment="1" applyProtection="1">
      <alignment horizont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2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wrapText="1"/>
      <protection hidden="1"/>
    </xf>
    <xf numFmtId="0" fontId="17" fillId="4" borderId="0" xfId="0" applyFont="1" applyFill="1" applyBorder="1" applyAlignment="1" applyProtection="1">
      <alignment horizontal="left"/>
      <protection hidden="1"/>
    </xf>
    <xf numFmtId="0" fontId="0" fillId="0" borderId="41" xfId="0" applyBorder="1" applyAlignment="1" applyProtection="1">
      <alignment horizontal="center"/>
      <protection hidden="1"/>
    </xf>
    <xf numFmtId="0" fontId="2" fillId="11" borderId="1" xfId="0" applyFont="1" applyFill="1" applyBorder="1" applyAlignment="1" applyProtection="1">
      <alignment horizontal="center"/>
      <protection hidden="1"/>
    </xf>
    <xf numFmtId="0" fontId="6" fillId="4" borderId="1" xfId="0" applyFont="1" applyFill="1" applyBorder="1" applyAlignment="1" applyProtection="1">
      <alignment horizontal="center"/>
      <protection hidden="1"/>
    </xf>
    <xf numFmtId="0" fontId="9" fillId="11" borderId="22" xfId="3" applyFont="1" applyFill="1" applyBorder="1" applyAlignment="1" applyProtection="1">
      <alignment horizontal="center"/>
      <protection hidden="1"/>
    </xf>
    <xf numFmtId="0" fontId="9" fillId="4" borderId="0" xfId="0" applyFont="1" applyFill="1" applyAlignment="1" applyProtection="1">
      <alignment horizontal="center"/>
      <protection hidden="1"/>
    </xf>
    <xf numFmtId="0" fontId="9" fillId="4" borderId="23" xfId="0" applyFont="1" applyFill="1" applyBorder="1" applyAlignment="1" applyProtection="1">
      <alignment horizontal="right" vertical="center"/>
      <protection hidden="1"/>
    </xf>
    <xf numFmtId="0" fontId="9" fillId="11" borderId="0" xfId="0" applyFont="1" applyFill="1" applyBorder="1" applyAlignment="1" applyProtection="1">
      <alignment horizontal="left"/>
      <protection hidden="1"/>
    </xf>
    <xf numFmtId="0" fontId="2" fillId="11" borderId="22" xfId="3" applyFont="1" applyFill="1" applyBorder="1" applyAlignment="1" applyProtection="1">
      <alignment horizontal="left"/>
      <protection hidden="1"/>
    </xf>
    <xf numFmtId="0" fontId="2" fillId="11" borderId="15" xfId="0" applyFont="1" applyFill="1" applyBorder="1" applyAlignment="1" applyProtection="1">
      <alignment horizontal="center" wrapText="1"/>
      <protection hidden="1"/>
    </xf>
    <xf numFmtId="0" fontId="2" fillId="11" borderId="1" xfId="0" applyFont="1" applyFill="1" applyBorder="1" applyAlignment="1" applyProtection="1">
      <alignment horizontal="center" vertical="center" wrapText="1"/>
      <protection hidden="1"/>
    </xf>
    <xf numFmtId="164" fontId="5" fillId="2" borderId="20" xfId="0" applyNumberFormat="1" applyFont="1" applyFill="1" applyBorder="1" applyAlignment="1" applyProtection="1">
      <alignment horizontal="center" vertical="center"/>
      <protection hidden="1"/>
    </xf>
    <xf numFmtId="164" fontId="5" fillId="2" borderId="27" xfId="0" applyNumberFormat="1" applyFont="1" applyFill="1" applyBorder="1" applyAlignment="1" applyProtection="1">
      <alignment horizontal="center" vertical="center"/>
      <protection hidden="1"/>
    </xf>
    <xf numFmtId="0" fontId="18" fillId="11" borderId="0" xfId="0" applyFont="1" applyFill="1" applyAlignment="1">
      <alignment horizontal="left"/>
    </xf>
    <xf numFmtId="0" fontId="6" fillId="4" borderId="22" xfId="0" applyFont="1" applyFill="1" applyBorder="1" applyAlignment="1">
      <alignment horizontal="left"/>
    </xf>
    <xf numFmtId="0" fontId="9" fillId="11" borderId="0" xfId="0" applyFont="1" applyFill="1" applyBorder="1" applyAlignment="1">
      <alignment horizontal="center"/>
    </xf>
    <xf numFmtId="164" fontId="9" fillId="11" borderId="26" xfId="0" applyNumberFormat="1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/>
    </xf>
    <xf numFmtId="0" fontId="2" fillId="4" borderId="16" xfId="0" applyFont="1" applyFill="1" applyBorder="1" applyAlignment="1">
      <alignment horizontal="left"/>
    </xf>
    <xf numFmtId="0" fontId="2" fillId="11" borderId="2" xfId="0" applyFont="1" applyFill="1" applyBorder="1" applyAlignment="1">
      <alignment horizontal="left"/>
    </xf>
    <xf numFmtId="0" fontId="2" fillId="11" borderId="1" xfId="0" applyFont="1" applyFill="1" applyBorder="1" applyAlignment="1">
      <alignment horizontal="center"/>
    </xf>
    <xf numFmtId="0" fontId="2" fillId="11" borderId="15" xfId="0" applyFont="1" applyFill="1" applyBorder="1" applyAlignment="1">
      <alignment horizontal="left"/>
    </xf>
    <xf numFmtId="0" fontId="2" fillId="11" borderId="21" xfId="0" applyFont="1" applyFill="1" applyBorder="1" applyAlignment="1">
      <alignment horizontal="center"/>
    </xf>
    <xf numFmtId="0" fontId="2" fillId="11" borderId="24" xfId="0" applyFont="1" applyFill="1" applyBorder="1" applyAlignment="1">
      <alignment horizontal="center"/>
    </xf>
    <xf numFmtId="0" fontId="2" fillId="11" borderId="20" xfId="0" applyFont="1" applyFill="1" applyBorder="1" applyAlignment="1">
      <alignment horizontal="center"/>
    </xf>
    <xf numFmtId="0" fontId="2" fillId="11" borderId="2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wrapText="1"/>
    </xf>
    <xf numFmtId="164" fontId="5" fillId="2" borderId="20" xfId="0" applyNumberFormat="1" applyFont="1" applyFill="1" applyBorder="1" applyAlignment="1">
      <alignment horizontal="center" vertical="center"/>
    </xf>
    <xf numFmtId="164" fontId="5" fillId="2" borderId="27" xfId="0" applyNumberFormat="1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left"/>
    </xf>
    <xf numFmtId="0" fontId="9" fillId="4" borderId="15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2" fillId="11" borderId="0" xfId="0" applyFont="1" applyFill="1" applyBorder="1" applyAlignment="1">
      <alignment horizontal="left"/>
    </xf>
    <xf numFmtId="0" fontId="9" fillId="4" borderId="0" xfId="0" applyFont="1" applyFill="1" applyAlignment="1">
      <alignment horizontal="left"/>
    </xf>
    <xf numFmtId="0" fontId="1" fillId="4" borderId="0" xfId="0" applyFont="1" applyFill="1" applyAlignment="1">
      <alignment horizontal="center"/>
    </xf>
    <xf numFmtId="0" fontId="1" fillId="11" borderId="0" xfId="0" applyFont="1" applyFill="1" applyBorder="1" applyAlignment="1">
      <alignment horizontal="center"/>
    </xf>
    <xf numFmtId="14" fontId="9" fillId="0" borderId="0" xfId="0" applyNumberFormat="1" applyFont="1" applyAlignment="1">
      <alignment horizontal="center"/>
    </xf>
    <xf numFmtId="0" fontId="11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 vertical="center" wrapText="1"/>
    </xf>
    <xf numFmtId="0" fontId="0" fillId="0" borderId="41" xfId="0" applyBorder="1" applyAlignment="1">
      <alignment horizontal="center"/>
    </xf>
    <xf numFmtId="0" fontId="2" fillId="4" borderId="0" xfId="0" applyFont="1" applyFill="1" applyAlignment="1">
      <alignment horizontal="left" wrapText="1"/>
    </xf>
    <xf numFmtId="0" fontId="9" fillId="11" borderId="22" xfId="3" applyFont="1" applyFill="1" applyBorder="1" applyAlignment="1" applyProtection="1">
      <alignment horizontal="left"/>
      <protection hidden="1"/>
    </xf>
    <xf numFmtId="0" fontId="27" fillId="4" borderId="0" xfId="0" applyFont="1" applyFill="1" applyAlignment="1" applyProtection="1">
      <alignment horizontal="center"/>
      <protection hidden="1"/>
    </xf>
    <xf numFmtId="164" fontId="9" fillId="11" borderId="33" xfId="0" applyNumberFormat="1" applyFont="1" applyFill="1" applyBorder="1" applyAlignment="1" applyProtection="1">
      <alignment horizontal="center" vertical="center"/>
      <protection hidden="1"/>
    </xf>
    <xf numFmtId="164" fontId="5" fillId="2" borderId="19" xfId="0" applyNumberFormat="1" applyFont="1" applyFill="1" applyBorder="1" applyAlignment="1" applyProtection="1">
      <alignment horizontal="center" vertical="center"/>
      <protection hidden="1"/>
    </xf>
    <xf numFmtId="0" fontId="0" fillId="0" borderId="72" xfId="0" applyBorder="1" applyAlignment="1" applyProtection="1">
      <alignment horizontal="center"/>
      <protection hidden="1"/>
    </xf>
    <xf numFmtId="0" fontId="0" fillId="0" borderId="83" xfId="0" applyBorder="1" applyAlignment="1" applyProtection="1">
      <alignment horizontal="center"/>
      <protection hidden="1"/>
    </xf>
    <xf numFmtId="0" fontId="0" fillId="0" borderId="84" xfId="0" applyBorder="1" applyAlignment="1" applyProtection="1">
      <alignment horizontal="center" wrapText="1"/>
      <protection hidden="1"/>
    </xf>
    <xf numFmtId="0" fontId="0" fillId="0" borderId="85" xfId="0" applyBorder="1" applyAlignment="1" applyProtection="1">
      <alignment horizontal="center" wrapText="1"/>
      <protection hidden="1"/>
    </xf>
    <xf numFmtId="0" fontId="9" fillId="4" borderId="0" xfId="0" applyFont="1" applyFill="1" applyBorder="1" applyAlignment="1" applyProtection="1">
      <alignment horizontal="left"/>
      <protection hidden="1"/>
    </xf>
    <xf numFmtId="0" fontId="2" fillId="11" borderId="16" xfId="0" applyFont="1" applyFill="1" applyBorder="1" applyAlignment="1" applyProtection="1">
      <alignment horizontal="center"/>
      <protection hidden="1"/>
    </xf>
    <xf numFmtId="0" fontId="2" fillId="11" borderId="23" xfId="0" applyFont="1" applyFill="1" applyBorder="1" applyAlignment="1" applyProtection="1">
      <alignment horizontal="center" vertical="center"/>
      <protection hidden="1"/>
    </xf>
    <xf numFmtId="0" fontId="2" fillId="11" borderId="22" xfId="0" applyFont="1" applyFill="1" applyBorder="1" applyAlignment="1" applyProtection="1">
      <alignment horizontal="center" vertical="center"/>
      <protection hidden="1"/>
    </xf>
    <xf numFmtId="0" fontId="2" fillId="11" borderId="15" xfId="0" applyFont="1" applyFill="1" applyBorder="1" applyAlignment="1" applyProtection="1">
      <alignment horizontal="center" vertical="center"/>
      <protection hidden="1"/>
    </xf>
    <xf numFmtId="0" fontId="9" fillId="4" borderId="22" xfId="0" applyFont="1" applyFill="1" applyBorder="1" applyAlignment="1" applyProtection="1">
      <alignment horizontal="left"/>
      <protection hidden="1"/>
    </xf>
    <xf numFmtId="0" fontId="5" fillId="2" borderId="86" xfId="0" applyFont="1" applyFill="1" applyBorder="1" applyAlignment="1" applyProtection="1">
      <alignment horizontal="left"/>
      <protection hidden="1"/>
    </xf>
    <xf numFmtId="0" fontId="5" fillId="2" borderId="87" xfId="0" applyFont="1" applyFill="1" applyBorder="1" applyAlignment="1" applyProtection="1">
      <alignment horizontal="left"/>
      <protection hidden="1"/>
    </xf>
    <xf numFmtId="0" fontId="5" fillId="2" borderId="86" xfId="0" applyFont="1" applyFill="1" applyBorder="1" applyAlignment="1" applyProtection="1">
      <alignment horizontal="center"/>
      <protection hidden="1"/>
    </xf>
    <xf numFmtId="0" fontId="5" fillId="2" borderId="88" xfId="0" applyFont="1" applyFill="1" applyBorder="1" applyAlignment="1" applyProtection="1">
      <alignment horizontal="center"/>
      <protection hidden="1"/>
    </xf>
    <xf numFmtId="0" fontId="5" fillId="2" borderId="87" xfId="0" applyFont="1" applyFill="1" applyBorder="1" applyAlignment="1" applyProtection="1">
      <alignment horizontal="center"/>
      <protection hidden="1"/>
    </xf>
    <xf numFmtId="164" fontId="2" fillId="4" borderId="61" xfId="0" applyNumberFormat="1" applyFont="1" applyFill="1" applyBorder="1" applyAlignment="1" applyProtection="1">
      <alignment horizontal="center"/>
      <protection hidden="1"/>
    </xf>
    <xf numFmtId="164" fontId="2" fillId="4" borderId="62" xfId="0" applyNumberFormat="1" applyFont="1" applyFill="1" applyBorder="1" applyAlignment="1" applyProtection="1">
      <alignment horizontal="center"/>
      <protection hidden="1"/>
    </xf>
    <xf numFmtId="0" fontId="9" fillId="11" borderId="23" xfId="0" applyFont="1" applyFill="1" applyBorder="1" applyAlignment="1" applyProtection="1">
      <alignment horizontal="center"/>
      <protection hidden="1"/>
    </xf>
    <xf numFmtId="0" fontId="9" fillId="11" borderId="0" xfId="3" applyFont="1" applyFill="1" applyAlignment="1" applyProtection="1">
      <protection hidden="1"/>
    </xf>
    <xf numFmtId="0" fontId="9" fillId="11" borderId="0" xfId="3" applyFont="1" applyFill="1" applyBorder="1" applyAlignment="1" applyProtection="1">
      <protection hidden="1"/>
    </xf>
    <xf numFmtId="164" fontId="9" fillId="11" borderId="23" xfId="0" applyNumberFormat="1" applyFont="1" applyFill="1" applyBorder="1" applyAlignment="1" applyProtection="1">
      <alignment horizontal="center" vertical="center"/>
      <protection hidden="1"/>
    </xf>
    <xf numFmtId="164" fontId="2" fillId="11" borderId="15" xfId="0" applyNumberFormat="1" applyFont="1" applyFill="1" applyBorder="1" applyAlignment="1" applyProtection="1">
      <alignment horizontal="center"/>
      <protection hidden="1"/>
    </xf>
    <xf numFmtId="164" fontId="2" fillId="11" borderId="2" xfId="0" applyNumberFormat="1" applyFont="1" applyFill="1" applyBorder="1" applyAlignment="1" applyProtection="1">
      <alignment horizontal="center"/>
      <protection hidden="1"/>
    </xf>
    <xf numFmtId="164" fontId="2" fillId="11" borderId="1" xfId="0" applyNumberFormat="1" applyFont="1" applyFill="1" applyBorder="1" applyAlignment="1" applyProtection="1">
      <alignment horizontal="center" vertical="center"/>
      <protection hidden="1"/>
    </xf>
    <xf numFmtId="164" fontId="5" fillId="2" borderId="8" xfId="0" applyNumberFormat="1" applyFont="1" applyFill="1" applyBorder="1" applyAlignment="1" applyProtection="1">
      <alignment horizontal="center" vertical="center"/>
      <protection hidden="1"/>
    </xf>
    <xf numFmtId="164" fontId="5" fillId="2" borderId="29" xfId="0" applyNumberFormat="1" applyFont="1" applyFill="1" applyBorder="1" applyAlignment="1" applyProtection="1">
      <alignment horizontal="center" vertical="center"/>
      <protection hidden="1"/>
    </xf>
    <xf numFmtId="164" fontId="29" fillId="11" borderId="23" xfId="0" applyNumberFormat="1" applyFont="1" applyFill="1" applyBorder="1" applyAlignment="1" applyProtection="1">
      <alignment horizontal="center" vertical="center"/>
      <protection hidden="1"/>
    </xf>
    <xf numFmtId="164" fontId="0" fillId="4" borderId="61" xfId="0" applyNumberFormat="1" applyFill="1" applyBorder="1" applyAlignment="1" applyProtection="1">
      <alignment horizontal="center"/>
      <protection hidden="1"/>
    </xf>
    <xf numFmtId="164" fontId="29" fillId="11" borderId="26" xfId="0" applyNumberFormat="1" applyFont="1" applyFill="1" applyBorder="1" applyAlignment="1" applyProtection="1">
      <alignment horizontal="center"/>
      <protection hidden="1"/>
    </xf>
    <xf numFmtId="164" fontId="0" fillId="4" borderId="111" xfId="0" applyNumberFormat="1" applyFill="1" applyBorder="1" applyAlignment="1" applyProtection="1">
      <alignment horizontal="center"/>
      <protection hidden="1"/>
    </xf>
    <xf numFmtId="164" fontId="0" fillId="4" borderId="112" xfId="0" applyNumberFormat="1" applyFill="1" applyBorder="1" applyAlignment="1" applyProtection="1">
      <alignment horizontal="center"/>
      <protection hidden="1"/>
    </xf>
    <xf numFmtId="0" fontId="2" fillId="11" borderId="0" xfId="3" applyFill="1" applyBorder="1" applyAlignment="1" applyProtection="1">
      <alignment horizontal="center"/>
      <protection hidden="1"/>
    </xf>
    <xf numFmtId="0" fontId="0" fillId="4" borderId="22" xfId="0" applyFill="1" applyBorder="1" applyAlignment="1" applyProtection="1">
      <alignment horizontal="center"/>
      <protection hidden="1"/>
    </xf>
    <xf numFmtId="164" fontId="9" fillId="11" borderId="22" xfId="0" applyNumberFormat="1" applyFont="1" applyFill="1" applyBorder="1" applyAlignment="1" applyProtection="1">
      <alignment horizontal="center" vertical="center"/>
      <protection hidden="1"/>
    </xf>
    <xf numFmtId="0" fontId="2" fillId="11" borderId="91" xfId="0" applyFont="1" applyFill="1" applyBorder="1" applyAlignment="1" applyProtection="1">
      <alignment horizontal="center"/>
      <protection hidden="1"/>
    </xf>
    <xf numFmtId="0" fontId="2" fillId="11" borderId="92" xfId="0" applyFont="1" applyFill="1" applyBorder="1" applyAlignment="1" applyProtection="1">
      <alignment horizontal="center"/>
      <protection hidden="1"/>
    </xf>
    <xf numFmtId="0" fontId="2" fillId="11" borderId="93" xfId="0" applyFont="1" applyFill="1" applyBorder="1" applyAlignment="1" applyProtection="1">
      <alignment horizontal="center"/>
      <protection hidden="1"/>
    </xf>
    <xf numFmtId="0" fontId="2" fillId="11" borderId="113" xfId="0" applyFont="1" applyFill="1" applyBorder="1" applyAlignment="1" applyProtection="1">
      <alignment horizontal="center"/>
      <protection hidden="1"/>
    </xf>
    <xf numFmtId="0" fontId="2" fillId="11" borderId="114" xfId="0" applyFont="1" applyFill="1" applyBorder="1" applyAlignment="1" applyProtection="1">
      <alignment horizontal="center"/>
      <protection hidden="1"/>
    </xf>
    <xf numFmtId="0" fontId="2" fillId="11" borderId="115" xfId="0" applyFont="1" applyFill="1" applyBorder="1" applyAlignment="1" applyProtection="1">
      <alignment horizontal="center"/>
      <protection hidden="1"/>
    </xf>
    <xf numFmtId="0" fontId="5" fillId="2" borderId="94" xfId="0" applyFont="1" applyFill="1" applyBorder="1" applyAlignment="1" applyProtection="1">
      <alignment horizontal="center" vertical="center"/>
      <protection hidden="1"/>
    </xf>
    <xf numFmtId="0" fontId="5" fillId="2" borderId="95" xfId="0" applyFont="1" applyFill="1" applyBorder="1" applyAlignment="1" applyProtection="1">
      <alignment horizontal="center" vertical="center"/>
      <protection hidden="1"/>
    </xf>
    <xf numFmtId="0" fontId="2" fillId="11" borderId="89" xfId="0" applyFont="1" applyFill="1" applyBorder="1" applyAlignment="1" applyProtection="1">
      <alignment horizontal="center"/>
      <protection hidden="1"/>
    </xf>
    <xf numFmtId="0" fontId="2" fillId="11" borderId="90" xfId="0" applyFont="1" applyFill="1" applyBorder="1" applyAlignment="1" applyProtection="1">
      <alignment horizontal="center"/>
      <protection hidden="1"/>
    </xf>
    <xf numFmtId="0" fontId="9" fillId="11" borderId="16" xfId="0" applyFont="1" applyFill="1" applyBorder="1" applyAlignment="1" applyProtection="1">
      <alignment horizontal="right"/>
      <protection hidden="1"/>
    </xf>
    <xf numFmtId="0" fontId="35" fillId="4" borderId="0" xfId="0" applyFont="1" applyFill="1" applyAlignment="1" applyProtection="1">
      <alignment horizontal="left"/>
      <protection hidden="1"/>
    </xf>
    <xf numFmtId="164" fontId="5" fillId="2" borderId="94" xfId="0" applyNumberFormat="1" applyFont="1" applyFill="1" applyBorder="1" applyAlignment="1" applyProtection="1">
      <alignment horizontal="center" vertical="center"/>
      <protection hidden="1"/>
    </xf>
    <xf numFmtId="164" fontId="5" fillId="2" borderId="96" xfId="0" applyNumberFormat="1" applyFont="1" applyFill="1" applyBorder="1" applyAlignment="1" applyProtection="1">
      <alignment horizontal="center" vertical="center"/>
      <protection hidden="1"/>
    </xf>
    <xf numFmtId="0" fontId="2" fillId="11" borderId="97" xfId="0" applyFont="1" applyFill="1" applyBorder="1" applyAlignment="1" applyProtection="1">
      <alignment horizontal="center"/>
      <protection hidden="1"/>
    </xf>
    <xf numFmtId="0" fontId="38" fillId="15" borderId="8" xfId="0" applyFont="1" applyFill="1" applyBorder="1" applyAlignment="1" applyProtection="1">
      <alignment horizontal="center" vertical="center" wrapText="1"/>
      <protection hidden="1"/>
    </xf>
    <xf numFmtId="0" fontId="38" fillId="15" borderId="29" xfId="0" applyFont="1" applyFill="1" applyBorder="1" applyAlignment="1" applyProtection="1">
      <alignment horizontal="center" vertical="center"/>
      <protection hidden="1"/>
    </xf>
    <xf numFmtId="0" fontId="2" fillId="11" borderId="0" xfId="0" applyFont="1" applyFill="1" applyAlignment="1" applyProtection="1">
      <alignment horizontal="left"/>
      <protection hidden="1"/>
    </xf>
    <xf numFmtId="164" fontId="2" fillId="11" borderId="0" xfId="0" applyNumberFormat="1" applyFont="1" applyFill="1" applyBorder="1" applyAlignment="1" applyProtection="1">
      <alignment horizontal="center" vertical="center"/>
      <protection hidden="1"/>
    </xf>
    <xf numFmtId="0" fontId="2" fillId="11" borderId="18" xfId="0" applyFont="1" applyFill="1" applyBorder="1" applyAlignment="1" applyProtection="1">
      <alignment horizontal="center"/>
      <protection hidden="1"/>
    </xf>
    <xf numFmtId="0" fontId="2" fillId="11" borderId="19" xfId="0" applyFont="1" applyFill="1" applyBorder="1" applyAlignment="1" applyProtection="1">
      <alignment horizontal="center"/>
      <protection hidden="1"/>
    </xf>
    <xf numFmtId="0" fontId="5" fillId="2" borderId="8" xfId="0" applyFont="1" applyFill="1" applyBorder="1" applyAlignment="1" applyProtection="1">
      <alignment horizontal="left" vertical="center"/>
      <protection hidden="1"/>
    </xf>
    <xf numFmtId="0" fontId="5" fillId="2" borderId="29" xfId="0" applyFont="1" applyFill="1" applyBorder="1" applyAlignment="1" applyProtection="1">
      <alignment horizontal="left" vertical="center"/>
      <protection hidden="1"/>
    </xf>
    <xf numFmtId="0" fontId="9" fillId="11" borderId="0" xfId="0" applyFont="1" applyFill="1" applyAlignment="1">
      <alignment horizontal="left"/>
    </xf>
    <xf numFmtId="0" fontId="33" fillId="11" borderId="0" xfId="0" applyFont="1" applyFill="1" applyAlignment="1">
      <alignment horizontal="left"/>
    </xf>
    <xf numFmtId="0" fontId="13" fillId="4" borderId="0" xfId="0" applyFont="1" applyFill="1" applyAlignment="1" applyProtection="1">
      <alignment horizontal="left"/>
      <protection hidden="1"/>
    </xf>
    <xf numFmtId="0" fontId="11" fillId="4" borderId="0" xfId="0" applyFont="1" applyFill="1" applyAlignment="1" applyProtection="1">
      <alignment horizontal="left"/>
      <protection hidden="1"/>
    </xf>
    <xf numFmtId="0" fontId="2" fillId="11" borderId="23" xfId="0" applyFont="1" applyFill="1" applyBorder="1" applyAlignment="1" applyProtection="1">
      <alignment horizontal="center"/>
      <protection hidden="1"/>
    </xf>
    <xf numFmtId="166" fontId="0" fillId="4" borderId="1" xfId="0" applyNumberFormat="1" applyFill="1" applyBorder="1" applyAlignment="1" applyProtection="1">
      <alignment horizontal="center"/>
      <protection hidden="1"/>
    </xf>
    <xf numFmtId="0" fontId="2" fillId="4" borderId="1" xfId="0" applyNumberFormat="1" applyFont="1" applyFill="1" applyBorder="1" applyAlignment="1" applyProtection="1">
      <alignment horizontal="center"/>
      <protection hidden="1"/>
    </xf>
    <xf numFmtId="14" fontId="35" fillId="0" borderId="0" xfId="0" applyNumberFormat="1" applyFont="1" applyAlignment="1" applyProtection="1">
      <alignment horizontal="center"/>
      <protection hidden="1"/>
    </xf>
    <xf numFmtId="0" fontId="9" fillId="11" borderId="0" xfId="3" applyFont="1" applyFill="1" applyAlignment="1">
      <alignment horizontal="left"/>
    </xf>
    <xf numFmtId="0" fontId="9" fillId="11" borderId="0" xfId="3" applyFont="1" applyFill="1" applyAlignment="1">
      <alignment horizontal="center"/>
    </xf>
    <xf numFmtId="0" fontId="2" fillId="11" borderId="22" xfId="3" applyFill="1" applyBorder="1" applyAlignment="1">
      <alignment horizontal="center"/>
    </xf>
    <xf numFmtId="0" fontId="2" fillId="11" borderId="22" xfId="3" applyFont="1" applyFill="1" applyBorder="1" applyAlignment="1">
      <alignment horizontal="center"/>
    </xf>
    <xf numFmtId="166" fontId="0" fillId="4" borderId="1" xfId="0" applyNumberFormat="1" applyFill="1" applyBorder="1" applyAlignment="1">
      <alignment horizontal="center"/>
    </xf>
    <xf numFmtId="0" fontId="13" fillId="4" borderId="0" xfId="0" applyFont="1" applyFill="1" applyAlignment="1">
      <alignment horizontal="left"/>
    </xf>
    <xf numFmtId="0" fontId="9" fillId="11" borderId="0" xfId="3" applyFont="1" applyFill="1" applyBorder="1" applyAlignment="1">
      <alignment horizontal="left"/>
    </xf>
    <xf numFmtId="0" fontId="11" fillId="4" borderId="0" xfId="0" applyFont="1" applyFill="1" applyAlignment="1">
      <alignment horizontal="left"/>
    </xf>
    <xf numFmtId="0" fontId="2" fillId="11" borderId="0" xfId="0" applyFont="1" applyFill="1" applyAlignment="1">
      <alignment horizontal="left"/>
    </xf>
    <xf numFmtId="165" fontId="0" fillId="4" borderId="15" xfId="0" applyNumberFormat="1" applyFill="1" applyBorder="1" applyAlignment="1" applyProtection="1">
      <alignment horizontal="right"/>
      <protection hidden="1"/>
    </xf>
    <xf numFmtId="165" fontId="0" fillId="4" borderId="2" xfId="0" applyNumberFormat="1" applyFill="1" applyBorder="1" applyAlignment="1" applyProtection="1">
      <alignment horizontal="right"/>
      <protection hidden="1"/>
    </xf>
    <xf numFmtId="0" fontId="5" fillId="2" borderId="21" xfId="0" applyFont="1" applyFill="1" applyBorder="1" applyAlignment="1" applyProtection="1">
      <alignment horizontal="center" vertical="center" wrapText="1"/>
      <protection hidden="1"/>
    </xf>
    <xf numFmtId="0" fontId="5" fillId="2" borderId="24" xfId="0" applyFont="1" applyFill="1" applyBorder="1" applyAlignment="1" applyProtection="1">
      <alignment horizontal="center" vertical="center" wrapText="1"/>
      <protection hidden="1"/>
    </xf>
    <xf numFmtId="0" fontId="5" fillId="2" borderId="20" xfId="0" applyFont="1" applyFill="1" applyBorder="1" applyAlignment="1" applyProtection="1">
      <alignment horizontal="center" vertical="center" wrapText="1"/>
      <protection hidden="1"/>
    </xf>
    <xf numFmtId="0" fontId="5" fillId="2" borderId="27" xfId="0" applyFont="1" applyFill="1" applyBorder="1" applyAlignment="1" applyProtection="1">
      <alignment horizontal="center" vertical="center" wrapText="1"/>
      <protection hidden="1"/>
    </xf>
    <xf numFmtId="0" fontId="8" fillId="2" borderId="21" xfId="0" applyFont="1" applyFill="1" applyBorder="1" applyAlignment="1" applyProtection="1">
      <alignment horizontal="center" vertical="center"/>
      <protection hidden="1"/>
    </xf>
    <xf numFmtId="0" fontId="8" fillId="2" borderId="24" xfId="0" applyFont="1" applyFill="1" applyBorder="1" applyAlignment="1" applyProtection="1">
      <alignment horizontal="center" vertical="center"/>
      <protection hidden="1"/>
    </xf>
    <xf numFmtId="0" fontId="8" fillId="2" borderId="20" xfId="0" applyFont="1" applyFill="1" applyBorder="1" applyAlignment="1" applyProtection="1">
      <alignment horizontal="center" vertical="center"/>
      <protection hidden="1"/>
    </xf>
    <xf numFmtId="0" fontId="8" fillId="2" borderId="27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165" fontId="0" fillId="4" borderId="15" xfId="0" applyNumberFormat="1" applyFill="1" applyBorder="1" applyAlignment="1">
      <alignment horizontal="right"/>
    </xf>
    <xf numFmtId="165" fontId="0" fillId="4" borderId="2" xfId="0" applyNumberFormat="1" applyFill="1" applyBorder="1" applyAlignment="1">
      <alignment horizontal="right"/>
    </xf>
    <xf numFmtId="0" fontId="2" fillId="0" borderId="63" xfId="0" applyFont="1" applyBorder="1" applyAlignment="1" applyProtection="1">
      <alignment horizontal="left"/>
      <protection hidden="1"/>
    </xf>
    <xf numFmtId="0" fontId="2" fillId="0" borderId="98" xfId="0" applyFont="1" applyBorder="1" applyAlignment="1" applyProtection="1">
      <alignment horizontal="left"/>
      <protection hidden="1"/>
    </xf>
    <xf numFmtId="0" fontId="9" fillId="0" borderId="70" xfId="0" applyFont="1" applyBorder="1" applyAlignment="1" applyProtection="1">
      <alignment horizontal="right"/>
      <protection hidden="1"/>
    </xf>
    <xf numFmtId="0" fontId="9" fillId="0" borderId="71" xfId="0" applyFont="1" applyBorder="1" applyAlignment="1" applyProtection="1">
      <alignment horizontal="right"/>
      <protection hidden="1"/>
    </xf>
    <xf numFmtId="0" fontId="9" fillId="0" borderId="100" xfId="0" applyFont="1" applyBorder="1" applyAlignment="1" applyProtection="1">
      <alignment horizontal="right"/>
      <protection hidden="1"/>
    </xf>
    <xf numFmtId="166" fontId="2" fillId="0" borderId="69" xfId="0" applyNumberFormat="1" applyFont="1" applyBorder="1" applyAlignment="1" applyProtection="1">
      <alignment horizontal="right"/>
      <protection hidden="1"/>
    </xf>
    <xf numFmtId="166" fontId="2" fillId="0" borderId="98" xfId="0" applyNumberFormat="1" applyFont="1" applyBorder="1" applyAlignment="1" applyProtection="1">
      <alignment horizontal="right"/>
      <protection hidden="1"/>
    </xf>
    <xf numFmtId="166" fontId="2" fillId="0" borderId="108" xfId="0" applyNumberFormat="1" applyFont="1" applyBorder="1" applyAlignment="1" applyProtection="1">
      <alignment horizontal="right"/>
      <protection hidden="1"/>
    </xf>
    <xf numFmtId="166" fontId="2" fillId="0" borderId="99" xfId="0" applyNumberFormat="1" applyFont="1" applyBorder="1" applyAlignment="1" applyProtection="1">
      <alignment horizontal="right"/>
      <protection hidden="1"/>
    </xf>
    <xf numFmtId="0" fontId="2" fillId="0" borderId="73" xfId="0" applyFont="1" applyBorder="1" applyAlignment="1" applyProtection="1">
      <alignment horizontal="left"/>
      <protection hidden="1"/>
    </xf>
    <xf numFmtId="0" fontId="2" fillId="0" borderId="99" xfId="0" applyFont="1" applyBorder="1" applyAlignment="1" applyProtection="1">
      <alignment horizontal="left"/>
      <protection hidden="1"/>
    </xf>
    <xf numFmtId="0" fontId="9" fillId="0" borderId="22" xfId="0" applyFont="1" applyBorder="1" applyAlignment="1" applyProtection="1">
      <alignment horizontal="left"/>
      <protection hidden="1"/>
    </xf>
    <xf numFmtId="0" fontId="9" fillId="0" borderId="25" xfId="0" applyFont="1" applyBorder="1" applyAlignment="1" applyProtection="1">
      <alignment horizontal="center" vertical="center"/>
      <protection hidden="1"/>
    </xf>
    <xf numFmtId="0" fontId="9" fillId="0" borderId="83" xfId="0" applyFont="1" applyBorder="1" applyAlignment="1" applyProtection="1">
      <alignment horizontal="center" vertical="center"/>
      <protection hidden="1"/>
    </xf>
    <xf numFmtId="0" fontId="9" fillId="0" borderId="72" xfId="0" applyFont="1" applyBorder="1" applyAlignment="1" applyProtection="1">
      <alignment horizontal="center" vertical="center"/>
      <protection hidden="1"/>
    </xf>
    <xf numFmtId="0" fontId="9" fillId="0" borderId="101" xfId="0" applyFont="1" applyBorder="1" applyAlignment="1" applyProtection="1">
      <alignment horizontal="center" vertical="center"/>
      <protection hidden="1"/>
    </xf>
    <xf numFmtId="0" fontId="9" fillId="0" borderId="102" xfId="0" applyFont="1" applyBorder="1" applyAlignment="1" applyProtection="1">
      <alignment horizontal="center" vertical="center"/>
      <protection hidden="1"/>
    </xf>
    <xf numFmtId="0" fontId="9" fillId="0" borderId="103" xfId="0" applyFont="1" applyBorder="1" applyAlignment="1" applyProtection="1">
      <alignment horizontal="center" vertical="center"/>
      <protection hidden="1"/>
    </xf>
    <xf numFmtId="0" fontId="9" fillId="0" borderId="104" xfId="0" applyFont="1" applyBorder="1" applyAlignment="1" applyProtection="1">
      <alignment horizontal="center" vertical="center"/>
      <protection hidden="1"/>
    </xf>
    <xf numFmtId="0" fontId="9" fillId="0" borderId="105" xfId="0" applyFont="1" applyBorder="1" applyAlignment="1" applyProtection="1">
      <alignment horizontal="center" vertical="center"/>
      <protection hidden="1"/>
    </xf>
    <xf numFmtId="0" fontId="9" fillId="0" borderId="106" xfId="0" applyFont="1" applyBorder="1" applyAlignment="1" applyProtection="1">
      <alignment horizontal="center" vertical="center"/>
      <protection hidden="1"/>
    </xf>
    <xf numFmtId="0" fontId="9" fillId="0" borderId="107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9" fillId="0" borderId="109" xfId="0" applyFont="1" applyBorder="1" applyAlignment="1" applyProtection="1">
      <alignment horizontal="center" vertical="center"/>
      <protection hidden="1"/>
    </xf>
    <xf numFmtId="0" fontId="9" fillId="0" borderId="110" xfId="0" applyFont="1" applyBorder="1" applyAlignment="1" applyProtection="1">
      <alignment horizontal="center" vertical="center"/>
      <protection hidden="1"/>
    </xf>
    <xf numFmtId="0" fontId="9" fillId="0" borderId="23" xfId="0" applyFont="1" applyBorder="1" applyAlignment="1" applyProtection="1">
      <alignment horizontal="center" vertical="center"/>
      <protection hidden="1"/>
    </xf>
    <xf numFmtId="166" fontId="0" fillId="0" borderId="108" xfId="0" applyNumberFormat="1" applyBorder="1" applyAlignment="1" applyProtection="1">
      <alignment horizontal="right"/>
      <protection hidden="1"/>
    </xf>
    <xf numFmtId="166" fontId="0" fillId="0" borderId="99" xfId="0" applyNumberFormat="1" applyBorder="1" applyAlignment="1" applyProtection="1">
      <alignment horizontal="right"/>
      <protection hidden="1"/>
    </xf>
    <xf numFmtId="166" fontId="0" fillId="0" borderId="69" xfId="0" applyNumberFormat="1" applyBorder="1" applyAlignment="1" applyProtection="1">
      <alignment horizontal="right"/>
      <protection hidden="1"/>
    </xf>
    <xf numFmtId="166" fontId="0" fillId="0" borderId="98" xfId="0" applyNumberFormat="1" applyBorder="1" applyAlignment="1" applyProtection="1">
      <alignment horizontal="right"/>
      <protection hidden="1"/>
    </xf>
    <xf numFmtId="0" fontId="12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horizontal="right"/>
      <protection hidden="1"/>
    </xf>
    <xf numFmtId="0" fontId="39" fillId="3" borderId="0" xfId="0" applyFont="1" applyFill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right"/>
      <protection hidden="1"/>
    </xf>
    <xf numFmtId="0" fontId="9" fillId="11" borderId="22" xfId="3" applyFont="1" applyFill="1" applyBorder="1" applyAlignment="1">
      <alignment horizontal="left"/>
    </xf>
    <xf numFmtId="3" fontId="6" fillId="11" borderId="22" xfId="0" applyNumberFormat="1" applyFont="1" applyFill="1" applyBorder="1" applyAlignment="1">
      <alignment horizontal="left"/>
    </xf>
    <xf numFmtId="0" fontId="6" fillId="11" borderId="22" xfId="0" applyFont="1" applyFill="1" applyBorder="1" applyAlignment="1">
      <alignment horizontal="left"/>
    </xf>
    <xf numFmtId="164" fontId="1" fillId="3" borderId="15" xfId="0" applyNumberFormat="1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0" fontId="9" fillId="7" borderId="0" xfId="0" applyFont="1" applyFill="1" applyAlignment="1">
      <alignment horizontal="center"/>
    </xf>
    <xf numFmtId="0" fontId="21" fillId="11" borderId="23" xfId="0" applyFont="1" applyFill="1" applyBorder="1" applyAlignment="1">
      <alignment horizontal="center"/>
    </xf>
    <xf numFmtId="0" fontId="21" fillId="11" borderId="24" xfId="0" applyFont="1" applyFill="1" applyBorder="1" applyAlignment="1">
      <alignment horizontal="center"/>
    </xf>
    <xf numFmtId="14" fontId="9" fillId="11" borderId="0" xfId="0" applyNumberFormat="1" applyFont="1" applyFill="1" applyAlignment="1">
      <alignment horizontal="center"/>
    </xf>
    <xf numFmtId="0" fontId="11" fillId="3" borderId="0" xfId="0" applyFont="1" applyFill="1" applyAlignment="1">
      <alignment horizontal="right"/>
    </xf>
    <xf numFmtId="0" fontId="9" fillId="11" borderId="0" xfId="0" applyFont="1" applyFill="1" applyAlignment="1">
      <alignment horizontal="right"/>
    </xf>
    <xf numFmtId="165" fontId="9" fillId="11" borderId="0" xfId="0" applyNumberFormat="1" applyFont="1" applyFill="1" applyAlignment="1">
      <alignment horizontal="left"/>
    </xf>
    <xf numFmtId="0" fontId="2" fillId="11" borderId="23" xfId="3" applyFill="1" applyBorder="1" applyAlignment="1">
      <alignment horizontal="left"/>
    </xf>
    <xf numFmtId="0" fontId="2" fillId="11" borderId="0" xfId="3" applyFill="1" applyBorder="1" applyAlignment="1">
      <alignment horizontal="left"/>
    </xf>
    <xf numFmtId="0" fontId="2" fillId="11" borderId="0" xfId="0" applyFont="1" applyFill="1" applyAlignment="1">
      <alignment horizontal="center"/>
    </xf>
    <xf numFmtId="0" fontId="1" fillId="0" borderId="15" xfId="0" applyFont="1" applyFill="1" applyBorder="1" applyAlignment="1" applyProtection="1">
      <alignment horizontal="center"/>
      <protection hidden="1"/>
    </xf>
    <xf numFmtId="0" fontId="1" fillId="0" borderId="2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5" fillId="2" borderId="15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/>
      <protection hidden="1"/>
    </xf>
    <xf numFmtId="14" fontId="0" fillId="0" borderId="0" xfId="0" applyNumberFormat="1" applyAlignment="1" applyProtection="1">
      <alignment horizontal="left"/>
      <protection hidden="1"/>
    </xf>
    <xf numFmtId="0" fontId="5" fillId="2" borderId="22" xfId="0" applyFont="1" applyFill="1" applyBorder="1" applyAlignment="1" applyProtection="1">
      <alignment horizontal="center"/>
      <protection hidden="1"/>
    </xf>
    <xf numFmtId="0" fontId="5" fillId="2" borderId="27" xfId="0" applyFont="1" applyFill="1" applyBorder="1" applyAlignment="1" applyProtection="1">
      <alignment horizontal="center"/>
      <protection hidden="1"/>
    </xf>
    <xf numFmtId="0" fontId="3" fillId="11" borderId="0" xfId="0" applyFont="1" applyFill="1" applyAlignment="1" applyProtection="1">
      <alignment horizontal="left"/>
      <protection hidden="1"/>
    </xf>
    <xf numFmtId="14" fontId="2" fillId="0" borderId="0" xfId="0" applyNumberFormat="1" applyFont="1" applyAlignment="1" applyProtection="1">
      <alignment horizontal="center"/>
      <protection hidden="1"/>
    </xf>
    <xf numFmtId="0" fontId="15" fillId="0" borderId="1" xfId="0" applyFont="1" applyFill="1" applyBorder="1" applyAlignment="1" applyProtection="1">
      <alignment horizontal="center"/>
      <protection hidden="1"/>
    </xf>
    <xf numFmtId="164" fontId="1" fillId="0" borderId="15" xfId="0" applyNumberFormat="1" applyFont="1" applyFill="1" applyBorder="1" applyAlignment="1" applyProtection="1">
      <alignment horizontal="center"/>
      <protection hidden="1"/>
    </xf>
    <xf numFmtId="164" fontId="1" fillId="0" borderId="2" xfId="0" applyNumberFormat="1" applyFont="1" applyFill="1" applyBorder="1" applyAlignment="1" applyProtection="1">
      <alignment horizontal="center"/>
      <protection hidden="1"/>
    </xf>
    <xf numFmtId="0" fontId="9" fillId="0" borderId="15" xfId="0" applyFont="1" applyFill="1" applyBorder="1" applyAlignment="1" applyProtection="1">
      <alignment horizontal="left"/>
      <protection hidden="1"/>
    </xf>
    <xf numFmtId="0" fontId="9" fillId="0" borderId="2" xfId="0" applyFont="1" applyFill="1" applyBorder="1" applyAlignment="1" applyProtection="1">
      <alignment horizontal="left"/>
      <protection hidden="1"/>
    </xf>
    <xf numFmtId="164" fontId="1" fillId="16" borderId="15" xfId="0" applyNumberFormat="1" applyFont="1" applyFill="1" applyBorder="1" applyAlignment="1" applyProtection="1">
      <alignment horizontal="center"/>
      <protection hidden="1"/>
    </xf>
    <xf numFmtId="164" fontId="1" fillId="16" borderId="2" xfId="0" applyNumberFormat="1" applyFont="1" applyFill="1" applyBorder="1" applyAlignment="1" applyProtection="1">
      <alignment horizontal="center"/>
      <protection hidden="1"/>
    </xf>
    <xf numFmtId="14" fontId="3" fillId="0" borderId="0" xfId="0" applyNumberFormat="1" applyFont="1" applyAlignment="1" applyProtection="1">
      <alignment horizontal="left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5" fillId="2" borderId="23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5" fillId="2" borderId="20" xfId="0" applyFont="1" applyFill="1" applyBorder="1" applyAlignment="1" applyProtection="1">
      <alignment horizontal="center" wrapText="1"/>
      <protection hidden="1"/>
    </xf>
    <xf numFmtId="0" fontId="5" fillId="2" borderId="27" xfId="0" applyFont="1" applyFill="1" applyBorder="1" applyAlignment="1" applyProtection="1">
      <alignment horizontal="center" wrapText="1"/>
      <protection hidden="1"/>
    </xf>
    <xf numFmtId="0" fontId="15" fillId="0" borderId="20" xfId="0" applyFont="1" applyFill="1" applyBorder="1" applyAlignment="1" applyProtection="1">
      <alignment horizontal="center"/>
      <protection hidden="1"/>
    </xf>
    <xf numFmtId="0" fontId="15" fillId="0" borderId="22" xfId="0" applyFont="1" applyFill="1" applyBorder="1" applyAlignment="1" applyProtection="1">
      <alignment horizontal="center"/>
      <protection hidden="1"/>
    </xf>
    <xf numFmtId="0" fontId="5" fillId="2" borderId="8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15" fillId="0" borderId="27" xfId="0" applyFont="1" applyFill="1" applyBorder="1" applyAlignment="1" applyProtection="1">
      <alignment horizontal="center"/>
      <protection hidden="1"/>
    </xf>
    <xf numFmtId="164" fontId="5" fillId="2" borderId="16" xfId="0" applyNumberFormat="1" applyFont="1" applyFill="1" applyBorder="1" applyAlignment="1" applyProtection="1">
      <alignment horizontal="center"/>
      <protection hidden="1"/>
    </xf>
    <xf numFmtId="164" fontId="5" fillId="2" borderId="2" xfId="0" applyNumberFormat="1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12" fillId="3" borderId="15" xfId="0" applyFont="1" applyFill="1" applyBorder="1" applyAlignment="1" applyProtection="1">
      <alignment horizontal="center"/>
      <protection hidden="1"/>
    </xf>
    <xf numFmtId="0" fontId="12" fillId="3" borderId="16" xfId="0" applyFont="1" applyFill="1" applyBorder="1" applyAlignment="1" applyProtection="1">
      <alignment horizontal="center"/>
      <protection hidden="1"/>
    </xf>
    <xf numFmtId="0" fontId="12" fillId="3" borderId="2" xfId="0" applyFont="1" applyFill="1" applyBorder="1" applyAlignment="1" applyProtection="1">
      <alignment horizontal="center"/>
      <protection hidden="1"/>
    </xf>
    <xf numFmtId="164" fontId="2" fillId="0" borderId="15" xfId="0" applyNumberFormat="1" applyFont="1" applyFill="1" applyBorder="1" applyAlignment="1" applyProtection="1">
      <alignment horizontal="center"/>
      <protection hidden="1"/>
    </xf>
    <xf numFmtId="164" fontId="2" fillId="0" borderId="2" xfId="0" applyNumberFormat="1" applyFont="1" applyFill="1" applyBorder="1" applyAlignment="1" applyProtection="1">
      <alignment horizontal="center"/>
      <protection hidden="1"/>
    </xf>
    <xf numFmtId="0" fontId="9" fillId="0" borderId="15" xfId="0" applyFont="1" applyFill="1" applyBorder="1" applyAlignment="1" applyProtection="1">
      <alignment horizontal="center"/>
      <protection hidden="1"/>
    </xf>
    <xf numFmtId="0" fontId="9" fillId="0" borderId="2" xfId="0" applyFont="1" applyFill="1" applyBorder="1" applyAlignment="1" applyProtection="1">
      <alignment horizontal="center"/>
      <protection hidden="1"/>
    </xf>
    <xf numFmtId="0" fontId="1" fillId="3" borderId="18" xfId="0" applyFont="1" applyFill="1" applyBorder="1" applyAlignment="1" applyProtection="1">
      <alignment horizontal="center"/>
      <protection hidden="1"/>
    </xf>
    <xf numFmtId="0" fontId="1" fillId="3" borderId="19" xfId="0" applyFont="1" applyFill="1" applyBorder="1" applyAlignment="1" applyProtection="1">
      <alignment horizontal="center"/>
      <protection hidden="1"/>
    </xf>
    <xf numFmtId="164" fontId="1" fillId="3" borderId="18" xfId="0" applyNumberFormat="1" applyFont="1" applyFill="1" applyBorder="1" applyAlignment="1" applyProtection="1">
      <alignment horizontal="center"/>
      <protection hidden="1"/>
    </xf>
    <xf numFmtId="164" fontId="1" fillId="3" borderId="19" xfId="0" applyNumberFormat="1" applyFont="1" applyFill="1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18" fillId="0" borderId="0" xfId="0" applyFont="1" applyAlignment="1" applyProtection="1">
      <alignment horizontal="left"/>
      <protection hidden="1"/>
    </xf>
    <xf numFmtId="3" fontId="6" fillId="0" borderId="22" xfId="0" applyNumberFormat="1" applyFont="1" applyBorder="1" applyAlignment="1" applyProtection="1">
      <alignment horizontal="left"/>
      <protection hidden="1"/>
    </xf>
    <xf numFmtId="0" fontId="6" fillId="0" borderId="22" xfId="0" applyFont="1" applyBorder="1" applyAlignment="1" applyProtection="1">
      <alignment horizontal="left"/>
      <protection hidden="1"/>
    </xf>
    <xf numFmtId="14" fontId="9" fillId="11" borderId="0" xfId="0" applyNumberFormat="1" applyFont="1" applyFill="1" applyAlignment="1" applyProtection="1">
      <alignment horizontal="left"/>
      <protection hidden="1"/>
    </xf>
    <xf numFmtId="0" fontId="9" fillId="11" borderId="0" xfId="0" applyFont="1" applyFill="1" applyAlignment="1" applyProtection="1">
      <alignment horizontal="left"/>
      <protection hidden="1"/>
    </xf>
    <xf numFmtId="0" fontId="2" fillId="11" borderId="22" xfId="3" applyFill="1" applyBorder="1" applyAlignment="1" applyProtection="1">
      <alignment horizontal="center"/>
      <protection locked="0" hidden="1"/>
    </xf>
    <xf numFmtId="0" fontId="27" fillId="4" borderId="0" xfId="0" applyFont="1" applyFill="1" applyAlignment="1" applyProtection="1">
      <alignment horizontal="center"/>
      <protection locked="0" hidden="1"/>
    </xf>
    <xf numFmtId="0" fontId="0" fillId="0" borderId="0" xfId="0" applyAlignment="1" applyProtection="1">
      <alignment horizontal="left"/>
      <protection locked="0" hidden="1"/>
    </xf>
    <xf numFmtId="0" fontId="9" fillId="11" borderId="0" xfId="3" applyFont="1" applyFill="1" applyAlignment="1" applyProtection="1">
      <alignment horizontal="left"/>
      <protection locked="0" hidden="1"/>
    </xf>
    <xf numFmtId="14" fontId="9" fillId="0" borderId="0" xfId="0" applyNumberFormat="1" applyFont="1" applyAlignment="1" applyProtection="1">
      <alignment horizontal="center"/>
      <protection locked="0" hidden="1"/>
    </xf>
    <xf numFmtId="0" fontId="11" fillId="3" borderId="0" xfId="0" applyFont="1" applyFill="1" applyAlignment="1" applyProtection="1">
      <alignment horizontal="center" vertical="center" wrapText="1"/>
      <protection locked="0" hidden="1"/>
    </xf>
    <xf numFmtId="0" fontId="9" fillId="11" borderId="22" xfId="3" applyFont="1" applyFill="1" applyBorder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left"/>
      <protection locked="0" hidden="1"/>
    </xf>
    <xf numFmtId="0" fontId="2" fillId="0" borderId="0" xfId="0" applyFont="1" applyAlignment="1" applyProtection="1">
      <alignment horizontal="left"/>
      <protection locked="0" hidden="1"/>
    </xf>
    <xf numFmtId="0" fontId="18" fillId="0" borderId="0" xfId="0" applyFont="1" applyAlignment="1" applyProtection="1">
      <alignment horizontal="left"/>
      <protection locked="0" hidden="1"/>
    </xf>
    <xf numFmtId="0" fontId="6" fillId="0" borderId="22" xfId="0" applyFont="1" applyBorder="1" applyAlignment="1" applyProtection="1">
      <alignment horizontal="left"/>
      <protection locked="0" hidden="1"/>
    </xf>
    <xf numFmtId="0" fontId="2" fillId="0" borderId="22" xfId="0" applyFont="1" applyBorder="1" applyAlignment="1" applyProtection="1">
      <alignment horizontal="left"/>
      <protection locked="0" hidden="1"/>
    </xf>
    <xf numFmtId="0" fontId="9" fillId="11" borderId="0" xfId="3" applyFont="1" applyFill="1" applyBorder="1" applyAlignment="1" applyProtection="1">
      <alignment horizontal="left"/>
      <protection locked="0" hidden="1"/>
    </xf>
    <xf numFmtId="3" fontId="6" fillId="0" borderId="22" xfId="0" applyNumberFormat="1" applyFont="1" applyBorder="1" applyAlignment="1" applyProtection="1">
      <alignment horizontal="left"/>
      <protection locked="0" hidden="1"/>
    </xf>
  </cellXfs>
  <cellStyles count="4">
    <cellStyle name="Lien hypertexte" xfId="1" builtinId="8"/>
    <cellStyle name="Lien hypertexte 2" xfId="2" xr:uid="{00000000-0005-0000-0000-000001000000}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theme" Target="theme/theme1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110" Type="http://schemas.openxmlformats.org/officeDocument/2006/relationships/worksheet" Target="worksheets/sheet110.xml"/><Relationship Id="rId115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41</xdr:row>
      <xdr:rowOff>9524</xdr:rowOff>
    </xdr:from>
    <xdr:to>
      <xdr:col>5</xdr:col>
      <xdr:colOff>466725</xdr:colOff>
      <xdr:row>41</xdr:row>
      <xdr:rowOff>152399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9D589BE9-4802-49FE-A213-13F988D63070}"/>
            </a:ext>
          </a:extLst>
        </xdr:cNvPr>
        <xdr:cNvSpPr/>
      </xdr:nvSpPr>
      <xdr:spPr>
        <a:xfrm>
          <a:off x="4257675" y="69627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41</xdr:row>
      <xdr:rowOff>9524</xdr:rowOff>
    </xdr:from>
    <xdr:to>
      <xdr:col>6</xdr:col>
      <xdr:colOff>438150</xdr:colOff>
      <xdr:row>41</xdr:row>
      <xdr:rowOff>152399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E5BB2414-4DB4-496F-A7FD-32A57E33BA53}"/>
            </a:ext>
          </a:extLst>
        </xdr:cNvPr>
        <xdr:cNvSpPr/>
      </xdr:nvSpPr>
      <xdr:spPr>
        <a:xfrm>
          <a:off x="4762500" y="69627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44</xdr:row>
      <xdr:rowOff>9524</xdr:rowOff>
    </xdr:from>
    <xdr:to>
      <xdr:col>5</xdr:col>
      <xdr:colOff>466725</xdr:colOff>
      <xdr:row>44</xdr:row>
      <xdr:rowOff>152399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C63E4DC8-D875-48AC-B45D-1DFB866E6996}"/>
            </a:ext>
          </a:extLst>
        </xdr:cNvPr>
        <xdr:cNvSpPr/>
      </xdr:nvSpPr>
      <xdr:spPr>
        <a:xfrm>
          <a:off x="4257675" y="74485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44</xdr:row>
      <xdr:rowOff>9524</xdr:rowOff>
    </xdr:from>
    <xdr:to>
      <xdr:col>6</xdr:col>
      <xdr:colOff>438150</xdr:colOff>
      <xdr:row>44</xdr:row>
      <xdr:rowOff>152399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E775BBE4-6C35-4721-9E80-5E9DB58DA291}"/>
            </a:ext>
          </a:extLst>
        </xdr:cNvPr>
        <xdr:cNvSpPr/>
      </xdr:nvSpPr>
      <xdr:spPr>
        <a:xfrm>
          <a:off x="4762500" y="74485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51</xdr:row>
      <xdr:rowOff>9524</xdr:rowOff>
    </xdr:from>
    <xdr:to>
      <xdr:col>5</xdr:col>
      <xdr:colOff>466725</xdr:colOff>
      <xdr:row>51</xdr:row>
      <xdr:rowOff>152399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91EFB86F-6C90-4423-BA3A-19B4AEC394F4}"/>
            </a:ext>
          </a:extLst>
        </xdr:cNvPr>
        <xdr:cNvSpPr/>
      </xdr:nvSpPr>
      <xdr:spPr>
        <a:xfrm>
          <a:off x="4257675" y="872489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51</xdr:row>
      <xdr:rowOff>9524</xdr:rowOff>
    </xdr:from>
    <xdr:to>
      <xdr:col>6</xdr:col>
      <xdr:colOff>438150</xdr:colOff>
      <xdr:row>51</xdr:row>
      <xdr:rowOff>152399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8D422297-A955-4017-95FE-DA6858338287}"/>
            </a:ext>
          </a:extLst>
        </xdr:cNvPr>
        <xdr:cNvSpPr/>
      </xdr:nvSpPr>
      <xdr:spPr>
        <a:xfrm>
          <a:off x="4762500" y="100012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50</xdr:row>
      <xdr:rowOff>9524</xdr:rowOff>
    </xdr:from>
    <xdr:to>
      <xdr:col>5</xdr:col>
      <xdr:colOff>466725</xdr:colOff>
      <xdr:row>50</xdr:row>
      <xdr:rowOff>152399</xdr:rowOff>
    </xdr:to>
    <xdr:sp macro="" textlink="">
      <xdr:nvSpPr>
        <xdr:cNvPr id="74" name="Rectangle 73">
          <a:extLst>
            <a:ext uri="{FF2B5EF4-FFF2-40B4-BE49-F238E27FC236}">
              <a16:creationId xmlns:a16="http://schemas.microsoft.com/office/drawing/2014/main" id="{88182CBB-A496-4624-95DA-D675C0D7185B}"/>
            </a:ext>
          </a:extLst>
        </xdr:cNvPr>
        <xdr:cNvSpPr/>
      </xdr:nvSpPr>
      <xdr:spPr>
        <a:xfrm>
          <a:off x="4257675" y="72199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50</xdr:row>
      <xdr:rowOff>9524</xdr:rowOff>
    </xdr:from>
    <xdr:to>
      <xdr:col>6</xdr:col>
      <xdr:colOff>438150</xdr:colOff>
      <xdr:row>50</xdr:row>
      <xdr:rowOff>152399</xdr:rowOff>
    </xdr:to>
    <xdr:sp macro="" textlink="">
      <xdr:nvSpPr>
        <xdr:cNvPr id="75" name="Rectangle 74">
          <a:extLst>
            <a:ext uri="{FF2B5EF4-FFF2-40B4-BE49-F238E27FC236}">
              <a16:creationId xmlns:a16="http://schemas.microsoft.com/office/drawing/2014/main" id="{7F9A3ADB-8AA0-4E23-A879-F6A0F42DB431}"/>
            </a:ext>
          </a:extLst>
        </xdr:cNvPr>
        <xdr:cNvSpPr/>
      </xdr:nvSpPr>
      <xdr:spPr>
        <a:xfrm>
          <a:off x="4762500" y="72199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54</xdr:row>
      <xdr:rowOff>9524</xdr:rowOff>
    </xdr:from>
    <xdr:to>
      <xdr:col>5</xdr:col>
      <xdr:colOff>466725</xdr:colOff>
      <xdr:row>54</xdr:row>
      <xdr:rowOff>152399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AE5BD80F-09D6-40D8-8CB9-162D855AB884}"/>
            </a:ext>
          </a:extLst>
        </xdr:cNvPr>
        <xdr:cNvSpPr/>
      </xdr:nvSpPr>
      <xdr:spPr>
        <a:xfrm>
          <a:off x="4257675" y="838199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54</xdr:row>
      <xdr:rowOff>9524</xdr:rowOff>
    </xdr:from>
    <xdr:to>
      <xdr:col>6</xdr:col>
      <xdr:colOff>438150</xdr:colOff>
      <xdr:row>54</xdr:row>
      <xdr:rowOff>152399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B76242EC-6C90-4CB2-8452-14D8308185E2}"/>
            </a:ext>
          </a:extLst>
        </xdr:cNvPr>
        <xdr:cNvSpPr/>
      </xdr:nvSpPr>
      <xdr:spPr>
        <a:xfrm>
          <a:off x="4762500" y="838199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41</xdr:row>
      <xdr:rowOff>9524</xdr:rowOff>
    </xdr:from>
    <xdr:to>
      <xdr:col>5</xdr:col>
      <xdr:colOff>466725</xdr:colOff>
      <xdr:row>41</xdr:row>
      <xdr:rowOff>152399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669C39B-A5B0-4403-A884-F3E2059CC405}"/>
            </a:ext>
          </a:extLst>
        </xdr:cNvPr>
        <xdr:cNvSpPr/>
      </xdr:nvSpPr>
      <xdr:spPr>
        <a:xfrm>
          <a:off x="4257675" y="69627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41</xdr:row>
      <xdr:rowOff>9524</xdr:rowOff>
    </xdr:from>
    <xdr:to>
      <xdr:col>6</xdr:col>
      <xdr:colOff>438150</xdr:colOff>
      <xdr:row>41</xdr:row>
      <xdr:rowOff>152399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C9439ADE-75F7-41C5-A1BD-3B3FAD4A1BB6}"/>
            </a:ext>
          </a:extLst>
        </xdr:cNvPr>
        <xdr:cNvSpPr/>
      </xdr:nvSpPr>
      <xdr:spPr>
        <a:xfrm>
          <a:off x="4762500" y="69627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41</xdr:row>
      <xdr:rowOff>9524</xdr:rowOff>
    </xdr:from>
    <xdr:to>
      <xdr:col>5</xdr:col>
      <xdr:colOff>466725</xdr:colOff>
      <xdr:row>41</xdr:row>
      <xdr:rowOff>152399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BCC98848-6E5C-4AB1-8810-A034C6BDD7D3}"/>
            </a:ext>
          </a:extLst>
        </xdr:cNvPr>
        <xdr:cNvSpPr/>
      </xdr:nvSpPr>
      <xdr:spPr>
        <a:xfrm>
          <a:off x="4257675" y="69627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41</xdr:row>
      <xdr:rowOff>9524</xdr:rowOff>
    </xdr:from>
    <xdr:to>
      <xdr:col>6</xdr:col>
      <xdr:colOff>438150</xdr:colOff>
      <xdr:row>41</xdr:row>
      <xdr:rowOff>152399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CC2AFFD1-AD0F-4228-9E43-9F5D9A6C221B}"/>
            </a:ext>
          </a:extLst>
        </xdr:cNvPr>
        <xdr:cNvSpPr/>
      </xdr:nvSpPr>
      <xdr:spPr>
        <a:xfrm>
          <a:off x="4762500" y="69627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41</xdr:row>
      <xdr:rowOff>9524</xdr:rowOff>
    </xdr:from>
    <xdr:to>
      <xdr:col>5</xdr:col>
      <xdr:colOff>466725</xdr:colOff>
      <xdr:row>41</xdr:row>
      <xdr:rowOff>152399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4B574A02-6166-4951-9B4C-9D032B5565F5}"/>
            </a:ext>
          </a:extLst>
        </xdr:cNvPr>
        <xdr:cNvSpPr/>
      </xdr:nvSpPr>
      <xdr:spPr>
        <a:xfrm>
          <a:off x="4257675" y="69627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41</xdr:row>
      <xdr:rowOff>9524</xdr:rowOff>
    </xdr:from>
    <xdr:to>
      <xdr:col>6</xdr:col>
      <xdr:colOff>438150</xdr:colOff>
      <xdr:row>41</xdr:row>
      <xdr:rowOff>152399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8F51E2AD-240A-4056-AAC2-BF7846092D2D}"/>
            </a:ext>
          </a:extLst>
        </xdr:cNvPr>
        <xdr:cNvSpPr/>
      </xdr:nvSpPr>
      <xdr:spPr>
        <a:xfrm>
          <a:off x="4762500" y="69627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41</xdr:row>
      <xdr:rowOff>9524</xdr:rowOff>
    </xdr:from>
    <xdr:to>
      <xdr:col>5</xdr:col>
      <xdr:colOff>466725</xdr:colOff>
      <xdr:row>41</xdr:row>
      <xdr:rowOff>152399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A18AF706-82FB-4B31-9753-8984377B047D}"/>
            </a:ext>
          </a:extLst>
        </xdr:cNvPr>
        <xdr:cNvSpPr/>
      </xdr:nvSpPr>
      <xdr:spPr>
        <a:xfrm>
          <a:off x="4257675" y="69627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41</xdr:row>
      <xdr:rowOff>9524</xdr:rowOff>
    </xdr:from>
    <xdr:to>
      <xdr:col>6</xdr:col>
      <xdr:colOff>438150</xdr:colOff>
      <xdr:row>41</xdr:row>
      <xdr:rowOff>152399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B8C0E45B-2349-4C57-80EB-251B7B901298}"/>
            </a:ext>
          </a:extLst>
        </xdr:cNvPr>
        <xdr:cNvSpPr/>
      </xdr:nvSpPr>
      <xdr:spPr>
        <a:xfrm>
          <a:off x="4762500" y="69627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41</xdr:row>
      <xdr:rowOff>9524</xdr:rowOff>
    </xdr:from>
    <xdr:to>
      <xdr:col>5</xdr:col>
      <xdr:colOff>466725</xdr:colOff>
      <xdr:row>41</xdr:row>
      <xdr:rowOff>152399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4240C228-3D35-4BA3-AF83-E05601C29B86}"/>
            </a:ext>
          </a:extLst>
        </xdr:cNvPr>
        <xdr:cNvSpPr/>
      </xdr:nvSpPr>
      <xdr:spPr>
        <a:xfrm>
          <a:off x="4257675" y="69627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41</xdr:row>
      <xdr:rowOff>9524</xdr:rowOff>
    </xdr:from>
    <xdr:to>
      <xdr:col>6</xdr:col>
      <xdr:colOff>438150</xdr:colOff>
      <xdr:row>41</xdr:row>
      <xdr:rowOff>152399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AA7DD789-5C10-42A1-AF77-592CB4691946}"/>
            </a:ext>
          </a:extLst>
        </xdr:cNvPr>
        <xdr:cNvSpPr/>
      </xdr:nvSpPr>
      <xdr:spPr>
        <a:xfrm>
          <a:off x="4762500" y="69627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41</xdr:row>
      <xdr:rowOff>9524</xdr:rowOff>
    </xdr:from>
    <xdr:to>
      <xdr:col>5</xdr:col>
      <xdr:colOff>466725</xdr:colOff>
      <xdr:row>41</xdr:row>
      <xdr:rowOff>152399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DD7F9E47-5F61-4A0B-B16B-960F05752F9C}"/>
            </a:ext>
          </a:extLst>
        </xdr:cNvPr>
        <xdr:cNvSpPr/>
      </xdr:nvSpPr>
      <xdr:spPr>
        <a:xfrm>
          <a:off x="4257675" y="69627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41</xdr:row>
      <xdr:rowOff>9524</xdr:rowOff>
    </xdr:from>
    <xdr:to>
      <xdr:col>6</xdr:col>
      <xdr:colOff>438150</xdr:colOff>
      <xdr:row>41</xdr:row>
      <xdr:rowOff>152399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22678DC-98DB-400E-A3D1-F1355BB007F6}"/>
            </a:ext>
          </a:extLst>
        </xdr:cNvPr>
        <xdr:cNvSpPr/>
      </xdr:nvSpPr>
      <xdr:spPr>
        <a:xfrm>
          <a:off x="4762500" y="69627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41</xdr:row>
      <xdr:rowOff>9524</xdr:rowOff>
    </xdr:from>
    <xdr:to>
      <xdr:col>5</xdr:col>
      <xdr:colOff>466725</xdr:colOff>
      <xdr:row>41</xdr:row>
      <xdr:rowOff>152399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31DF24BA-CAED-4B25-B273-19E086167003}"/>
            </a:ext>
          </a:extLst>
        </xdr:cNvPr>
        <xdr:cNvSpPr/>
      </xdr:nvSpPr>
      <xdr:spPr>
        <a:xfrm>
          <a:off x="4257675" y="69627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41</xdr:row>
      <xdr:rowOff>9524</xdr:rowOff>
    </xdr:from>
    <xdr:to>
      <xdr:col>6</xdr:col>
      <xdr:colOff>438150</xdr:colOff>
      <xdr:row>41</xdr:row>
      <xdr:rowOff>152399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4170FDA2-EF37-4E3F-A78F-508DA8BCD4CD}"/>
            </a:ext>
          </a:extLst>
        </xdr:cNvPr>
        <xdr:cNvSpPr/>
      </xdr:nvSpPr>
      <xdr:spPr>
        <a:xfrm>
          <a:off x="4762500" y="69627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41</xdr:row>
      <xdr:rowOff>9524</xdr:rowOff>
    </xdr:from>
    <xdr:to>
      <xdr:col>5</xdr:col>
      <xdr:colOff>466725</xdr:colOff>
      <xdr:row>41</xdr:row>
      <xdr:rowOff>152399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3B4571BC-511F-45BD-A92B-40D0AF019F58}"/>
            </a:ext>
          </a:extLst>
        </xdr:cNvPr>
        <xdr:cNvSpPr/>
      </xdr:nvSpPr>
      <xdr:spPr>
        <a:xfrm>
          <a:off x="4257675" y="69627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41</xdr:row>
      <xdr:rowOff>9524</xdr:rowOff>
    </xdr:from>
    <xdr:to>
      <xdr:col>6</xdr:col>
      <xdr:colOff>438150</xdr:colOff>
      <xdr:row>41</xdr:row>
      <xdr:rowOff>152399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76C00F46-6692-45F4-BDDB-C8DD51A1033B}"/>
            </a:ext>
          </a:extLst>
        </xdr:cNvPr>
        <xdr:cNvSpPr/>
      </xdr:nvSpPr>
      <xdr:spPr>
        <a:xfrm>
          <a:off x="4762500" y="69627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42</xdr:row>
      <xdr:rowOff>9524</xdr:rowOff>
    </xdr:from>
    <xdr:to>
      <xdr:col>5</xdr:col>
      <xdr:colOff>466725</xdr:colOff>
      <xdr:row>42</xdr:row>
      <xdr:rowOff>152399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9F699D85-4FFE-4C4D-9D18-0C1EBAAD7353}"/>
            </a:ext>
          </a:extLst>
        </xdr:cNvPr>
        <xdr:cNvSpPr/>
      </xdr:nvSpPr>
      <xdr:spPr>
        <a:xfrm>
          <a:off x="4010025" y="8258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42</xdr:row>
      <xdr:rowOff>9524</xdr:rowOff>
    </xdr:from>
    <xdr:to>
      <xdr:col>6</xdr:col>
      <xdr:colOff>438150</xdr:colOff>
      <xdr:row>42</xdr:row>
      <xdr:rowOff>152399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62AB4F68-E716-42B6-B9E2-6CE331E8FA1A}"/>
            </a:ext>
          </a:extLst>
        </xdr:cNvPr>
        <xdr:cNvSpPr/>
      </xdr:nvSpPr>
      <xdr:spPr>
        <a:xfrm>
          <a:off x="4572000" y="8258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42</xdr:row>
      <xdr:rowOff>9524</xdr:rowOff>
    </xdr:from>
    <xdr:to>
      <xdr:col>5</xdr:col>
      <xdr:colOff>466725</xdr:colOff>
      <xdr:row>42</xdr:row>
      <xdr:rowOff>152399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4FCE4706-2A3B-41FA-AF0B-9EC5EC6EFC9C}"/>
            </a:ext>
          </a:extLst>
        </xdr:cNvPr>
        <xdr:cNvSpPr/>
      </xdr:nvSpPr>
      <xdr:spPr>
        <a:xfrm>
          <a:off x="4010025" y="8258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42</xdr:row>
      <xdr:rowOff>9524</xdr:rowOff>
    </xdr:from>
    <xdr:to>
      <xdr:col>6</xdr:col>
      <xdr:colOff>438150</xdr:colOff>
      <xdr:row>42</xdr:row>
      <xdr:rowOff>152399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E229F46C-68C5-4374-BF9F-2B1C06F7C3E5}"/>
            </a:ext>
          </a:extLst>
        </xdr:cNvPr>
        <xdr:cNvSpPr/>
      </xdr:nvSpPr>
      <xdr:spPr>
        <a:xfrm>
          <a:off x="4572000" y="8258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42</xdr:row>
      <xdr:rowOff>9524</xdr:rowOff>
    </xdr:from>
    <xdr:to>
      <xdr:col>5</xdr:col>
      <xdr:colOff>466725</xdr:colOff>
      <xdr:row>42</xdr:row>
      <xdr:rowOff>152399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76238C75-0CB8-4D4F-8DB3-751EA112570A}"/>
            </a:ext>
          </a:extLst>
        </xdr:cNvPr>
        <xdr:cNvSpPr/>
      </xdr:nvSpPr>
      <xdr:spPr>
        <a:xfrm>
          <a:off x="4010025" y="8258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42</xdr:row>
      <xdr:rowOff>9524</xdr:rowOff>
    </xdr:from>
    <xdr:to>
      <xdr:col>6</xdr:col>
      <xdr:colOff>438150</xdr:colOff>
      <xdr:row>42</xdr:row>
      <xdr:rowOff>152399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B1E0FDEC-2B4B-47BC-A287-0B6D925401A1}"/>
            </a:ext>
          </a:extLst>
        </xdr:cNvPr>
        <xdr:cNvSpPr/>
      </xdr:nvSpPr>
      <xdr:spPr>
        <a:xfrm>
          <a:off x="4572000" y="8258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42</xdr:row>
      <xdr:rowOff>9524</xdr:rowOff>
    </xdr:from>
    <xdr:to>
      <xdr:col>5</xdr:col>
      <xdr:colOff>466725</xdr:colOff>
      <xdr:row>42</xdr:row>
      <xdr:rowOff>152399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C51ADA27-B647-4188-9B1F-3B2E7F151465}"/>
            </a:ext>
          </a:extLst>
        </xdr:cNvPr>
        <xdr:cNvSpPr/>
      </xdr:nvSpPr>
      <xdr:spPr>
        <a:xfrm>
          <a:off x="4010025" y="8258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42</xdr:row>
      <xdr:rowOff>9524</xdr:rowOff>
    </xdr:from>
    <xdr:to>
      <xdr:col>6</xdr:col>
      <xdr:colOff>438150</xdr:colOff>
      <xdr:row>42</xdr:row>
      <xdr:rowOff>152399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4E6D7603-00E7-449B-8EC4-F15B3194D6A2}"/>
            </a:ext>
          </a:extLst>
        </xdr:cNvPr>
        <xdr:cNvSpPr/>
      </xdr:nvSpPr>
      <xdr:spPr>
        <a:xfrm>
          <a:off x="4572000" y="8258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42</xdr:row>
      <xdr:rowOff>9524</xdr:rowOff>
    </xdr:from>
    <xdr:to>
      <xdr:col>5</xdr:col>
      <xdr:colOff>466725</xdr:colOff>
      <xdr:row>42</xdr:row>
      <xdr:rowOff>152399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4FC3F2F6-AC22-4B84-9E9D-A38BE6D17AE8}"/>
            </a:ext>
          </a:extLst>
        </xdr:cNvPr>
        <xdr:cNvSpPr/>
      </xdr:nvSpPr>
      <xdr:spPr>
        <a:xfrm>
          <a:off x="4010025" y="8258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42</xdr:row>
      <xdr:rowOff>9524</xdr:rowOff>
    </xdr:from>
    <xdr:to>
      <xdr:col>6</xdr:col>
      <xdr:colOff>438150</xdr:colOff>
      <xdr:row>42</xdr:row>
      <xdr:rowOff>152399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C201CB70-65B9-41D9-8DD4-B351B1ED9E0A}"/>
            </a:ext>
          </a:extLst>
        </xdr:cNvPr>
        <xdr:cNvSpPr/>
      </xdr:nvSpPr>
      <xdr:spPr>
        <a:xfrm>
          <a:off x="4572000" y="8258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42</xdr:row>
      <xdr:rowOff>9524</xdr:rowOff>
    </xdr:from>
    <xdr:to>
      <xdr:col>5</xdr:col>
      <xdr:colOff>466725</xdr:colOff>
      <xdr:row>42</xdr:row>
      <xdr:rowOff>152399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39F06CDC-5D61-4DBA-AA23-5A7BCAE852E5}"/>
            </a:ext>
          </a:extLst>
        </xdr:cNvPr>
        <xdr:cNvSpPr/>
      </xdr:nvSpPr>
      <xdr:spPr>
        <a:xfrm>
          <a:off x="4010025" y="8258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42</xdr:row>
      <xdr:rowOff>9524</xdr:rowOff>
    </xdr:from>
    <xdr:to>
      <xdr:col>6</xdr:col>
      <xdr:colOff>438150</xdr:colOff>
      <xdr:row>42</xdr:row>
      <xdr:rowOff>152399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6B5ED738-50B3-4A56-8625-37DD3C8F1D4B}"/>
            </a:ext>
          </a:extLst>
        </xdr:cNvPr>
        <xdr:cNvSpPr/>
      </xdr:nvSpPr>
      <xdr:spPr>
        <a:xfrm>
          <a:off x="4572000" y="8258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42</xdr:row>
      <xdr:rowOff>9524</xdr:rowOff>
    </xdr:from>
    <xdr:to>
      <xdr:col>5</xdr:col>
      <xdr:colOff>466725</xdr:colOff>
      <xdr:row>42</xdr:row>
      <xdr:rowOff>152399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3A978264-5C3B-4C86-BCA4-4942473E1E69}"/>
            </a:ext>
          </a:extLst>
        </xdr:cNvPr>
        <xdr:cNvSpPr/>
      </xdr:nvSpPr>
      <xdr:spPr>
        <a:xfrm>
          <a:off x="4010025" y="8258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42</xdr:row>
      <xdr:rowOff>9524</xdr:rowOff>
    </xdr:from>
    <xdr:to>
      <xdr:col>6</xdr:col>
      <xdr:colOff>438150</xdr:colOff>
      <xdr:row>42</xdr:row>
      <xdr:rowOff>152399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362C45B9-2DC7-4CDC-9C5C-0E79D96843D2}"/>
            </a:ext>
          </a:extLst>
        </xdr:cNvPr>
        <xdr:cNvSpPr/>
      </xdr:nvSpPr>
      <xdr:spPr>
        <a:xfrm>
          <a:off x="4572000" y="8258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6</xdr:col>
      <xdr:colOff>314325</xdr:colOff>
      <xdr:row>42</xdr:row>
      <xdr:rowOff>9524</xdr:rowOff>
    </xdr:from>
    <xdr:to>
      <xdr:col>6</xdr:col>
      <xdr:colOff>438150</xdr:colOff>
      <xdr:row>42</xdr:row>
      <xdr:rowOff>152399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E154911F-982D-4ECD-9382-2B66CD05DB14}"/>
            </a:ext>
          </a:extLst>
        </xdr:cNvPr>
        <xdr:cNvSpPr/>
      </xdr:nvSpPr>
      <xdr:spPr>
        <a:xfrm>
          <a:off x="4572000" y="8258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48</xdr:row>
      <xdr:rowOff>9524</xdr:rowOff>
    </xdr:from>
    <xdr:to>
      <xdr:col>5</xdr:col>
      <xdr:colOff>466725</xdr:colOff>
      <xdr:row>48</xdr:row>
      <xdr:rowOff>152399</xdr:rowOff>
    </xdr:to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5B8EDFC5-41D4-4195-BC24-200359AB671A}"/>
            </a:ext>
          </a:extLst>
        </xdr:cNvPr>
        <xdr:cNvSpPr/>
      </xdr:nvSpPr>
      <xdr:spPr>
        <a:xfrm>
          <a:off x="4010025" y="8258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48</xdr:row>
      <xdr:rowOff>9524</xdr:rowOff>
    </xdr:from>
    <xdr:to>
      <xdr:col>6</xdr:col>
      <xdr:colOff>438150</xdr:colOff>
      <xdr:row>48</xdr:row>
      <xdr:rowOff>152399</xdr:rowOff>
    </xdr:to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id="{92B4302F-FDEE-4DA3-9E01-E43540B58278}"/>
            </a:ext>
          </a:extLst>
        </xdr:cNvPr>
        <xdr:cNvSpPr/>
      </xdr:nvSpPr>
      <xdr:spPr>
        <a:xfrm>
          <a:off x="4572000" y="8258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48</xdr:row>
      <xdr:rowOff>9524</xdr:rowOff>
    </xdr:from>
    <xdr:to>
      <xdr:col>5</xdr:col>
      <xdr:colOff>466725</xdr:colOff>
      <xdr:row>48</xdr:row>
      <xdr:rowOff>152399</xdr:rowOff>
    </xdr:to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ED486388-EF69-4791-ADF8-FEED2D165648}"/>
            </a:ext>
          </a:extLst>
        </xdr:cNvPr>
        <xdr:cNvSpPr/>
      </xdr:nvSpPr>
      <xdr:spPr>
        <a:xfrm>
          <a:off x="4010025" y="8258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5</xdr:col>
      <xdr:colOff>342900</xdr:colOff>
      <xdr:row>49</xdr:row>
      <xdr:rowOff>9524</xdr:rowOff>
    </xdr:from>
    <xdr:to>
      <xdr:col>5</xdr:col>
      <xdr:colOff>466725</xdr:colOff>
      <xdr:row>49</xdr:row>
      <xdr:rowOff>152399</xdr:rowOff>
    </xdr:to>
    <xdr:sp macro="" textlink="">
      <xdr:nvSpPr>
        <xdr:cNvPr id="50" name="Rectangle 49">
          <a:extLst>
            <a:ext uri="{FF2B5EF4-FFF2-40B4-BE49-F238E27FC236}">
              <a16:creationId xmlns:a16="http://schemas.microsoft.com/office/drawing/2014/main" id="{6868D570-E64F-46E0-9367-B9A948CDEFFA}"/>
            </a:ext>
          </a:extLst>
        </xdr:cNvPr>
        <xdr:cNvSpPr/>
      </xdr:nvSpPr>
      <xdr:spPr>
        <a:xfrm>
          <a:off x="4010025" y="8258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49</xdr:row>
      <xdr:rowOff>9524</xdr:rowOff>
    </xdr:from>
    <xdr:to>
      <xdr:col>6</xdr:col>
      <xdr:colOff>438150</xdr:colOff>
      <xdr:row>49</xdr:row>
      <xdr:rowOff>152399</xdr:rowOff>
    </xdr:to>
    <xdr:sp macro="" textlink="">
      <xdr:nvSpPr>
        <xdr:cNvPr id="51" name="Rectangle 50">
          <a:extLst>
            <a:ext uri="{FF2B5EF4-FFF2-40B4-BE49-F238E27FC236}">
              <a16:creationId xmlns:a16="http://schemas.microsoft.com/office/drawing/2014/main" id="{6A9B96DE-4711-4389-AA04-249E53FF2864}"/>
            </a:ext>
          </a:extLst>
        </xdr:cNvPr>
        <xdr:cNvSpPr/>
      </xdr:nvSpPr>
      <xdr:spPr>
        <a:xfrm>
          <a:off x="4572000" y="8258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50</xdr:row>
      <xdr:rowOff>9524</xdr:rowOff>
    </xdr:from>
    <xdr:to>
      <xdr:col>5</xdr:col>
      <xdr:colOff>466725</xdr:colOff>
      <xdr:row>50</xdr:row>
      <xdr:rowOff>152399</xdr:rowOff>
    </xdr:to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id="{AA4929AB-4AA3-4F1B-90CE-505F28D9C27C}"/>
            </a:ext>
          </a:extLst>
        </xdr:cNvPr>
        <xdr:cNvSpPr/>
      </xdr:nvSpPr>
      <xdr:spPr>
        <a:xfrm>
          <a:off x="4010025" y="6734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50</xdr:row>
      <xdr:rowOff>9524</xdr:rowOff>
    </xdr:from>
    <xdr:to>
      <xdr:col>6</xdr:col>
      <xdr:colOff>438150</xdr:colOff>
      <xdr:row>50</xdr:row>
      <xdr:rowOff>152399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id="{3315AF6F-E8D5-4D48-B78C-AE767567A278}"/>
            </a:ext>
          </a:extLst>
        </xdr:cNvPr>
        <xdr:cNvSpPr/>
      </xdr:nvSpPr>
      <xdr:spPr>
        <a:xfrm>
          <a:off x="4572000" y="6734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50</xdr:row>
      <xdr:rowOff>9524</xdr:rowOff>
    </xdr:from>
    <xdr:to>
      <xdr:col>5</xdr:col>
      <xdr:colOff>466725</xdr:colOff>
      <xdr:row>50</xdr:row>
      <xdr:rowOff>152399</xdr:rowOff>
    </xdr:to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id="{47351071-C136-4816-B869-D24BB43E857D}"/>
            </a:ext>
          </a:extLst>
        </xdr:cNvPr>
        <xdr:cNvSpPr/>
      </xdr:nvSpPr>
      <xdr:spPr>
        <a:xfrm>
          <a:off x="4010025" y="6734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50</xdr:row>
      <xdr:rowOff>9524</xdr:rowOff>
    </xdr:from>
    <xdr:to>
      <xdr:col>6</xdr:col>
      <xdr:colOff>438150</xdr:colOff>
      <xdr:row>50</xdr:row>
      <xdr:rowOff>152399</xdr:rowOff>
    </xdr:to>
    <xdr:sp macro="" textlink="">
      <xdr:nvSpPr>
        <xdr:cNvPr id="41" name="Rectangle 40">
          <a:extLst>
            <a:ext uri="{FF2B5EF4-FFF2-40B4-BE49-F238E27FC236}">
              <a16:creationId xmlns:a16="http://schemas.microsoft.com/office/drawing/2014/main" id="{B20FE8E0-87AA-4E77-8684-F97B835E1338}"/>
            </a:ext>
          </a:extLst>
        </xdr:cNvPr>
        <xdr:cNvSpPr/>
      </xdr:nvSpPr>
      <xdr:spPr>
        <a:xfrm>
          <a:off x="4572000" y="6734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50</xdr:row>
      <xdr:rowOff>9524</xdr:rowOff>
    </xdr:from>
    <xdr:to>
      <xdr:col>5</xdr:col>
      <xdr:colOff>466725</xdr:colOff>
      <xdr:row>50</xdr:row>
      <xdr:rowOff>152399</xdr:rowOff>
    </xdr:to>
    <xdr:sp macro="" textlink="">
      <xdr:nvSpPr>
        <xdr:cNvPr id="42" name="Rectangle 41">
          <a:extLst>
            <a:ext uri="{FF2B5EF4-FFF2-40B4-BE49-F238E27FC236}">
              <a16:creationId xmlns:a16="http://schemas.microsoft.com/office/drawing/2014/main" id="{C284FC0B-35C7-41CE-A794-F4DEDE363068}"/>
            </a:ext>
          </a:extLst>
        </xdr:cNvPr>
        <xdr:cNvSpPr/>
      </xdr:nvSpPr>
      <xdr:spPr>
        <a:xfrm>
          <a:off x="4010025" y="6734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50</xdr:row>
      <xdr:rowOff>9524</xdr:rowOff>
    </xdr:from>
    <xdr:to>
      <xdr:col>6</xdr:col>
      <xdr:colOff>438150</xdr:colOff>
      <xdr:row>50</xdr:row>
      <xdr:rowOff>152399</xdr:rowOff>
    </xdr:to>
    <xdr:sp macro="" textlink="">
      <xdr:nvSpPr>
        <xdr:cNvPr id="43" name="Rectangle 42">
          <a:extLst>
            <a:ext uri="{FF2B5EF4-FFF2-40B4-BE49-F238E27FC236}">
              <a16:creationId xmlns:a16="http://schemas.microsoft.com/office/drawing/2014/main" id="{FA540FE8-62C3-463A-8C65-0A86C2A3887E}"/>
            </a:ext>
          </a:extLst>
        </xdr:cNvPr>
        <xdr:cNvSpPr/>
      </xdr:nvSpPr>
      <xdr:spPr>
        <a:xfrm>
          <a:off x="4572000" y="6734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50</xdr:row>
      <xdr:rowOff>9524</xdr:rowOff>
    </xdr:from>
    <xdr:to>
      <xdr:col>5</xdr:col>
      <xdr:colOff>466725</xdr:colOff>
      <xdr:row>50</xdr:row>
      <xdr:rowOff>152399</xdr:rowOff>
    </xdr:to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id="{6E04AFEA-DA1B-45DD-B4F7-98F1BCDBBC6F}"/>
            </a:ext>
          </a:extLst>
        </xdr:cNvPr>
        <xdr:cNvSpPr/>
      </xdr:nvSpPr>
      <xdr:spPr>
        <a:xfrm>
          <a:off x="4010025" y="6734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50</xdr:row>
      <xdr:rowOff>9524</xdr:rowOff>
    </xdr:from>
    <xdr:to>
      <xdr:col>6</xdr:col>
      <xdr:colOff>438150</xdr:colOff>
      <xdr:row>50</xdr:row>
      <xdr:rowOff>152399</xdr:rowOff>
    </xdr:to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id="{13136F1A-5015-4ADF-A8C4-B73C87EEA7AE}"/>
            </a:ext>
          </a:extLst>
        </xdr:cNvPr>
        <xdr:cNvSpPr/>
      </xdr:nvSpPr>
      <xdr:spPr>
        <a:xfrm>
          <a:off x="4572000" y="6734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50</xdr:row>
      <xdr:rowOff>9524</xdr:rowOff>
    </xdr:from>
    <xdr:to>
      <xdr:col>5</xdr:col>
      <xdr:colOff>466725</xdr:colOff>
      <xdr:row>50</xdr:row>
      <xdr:rowOff>152399</xdr:rowOff>
    </xdr:to>
    <xdr:sp macro="" textlink="">
      <xdr:nvSpPr>
        <xdr:cNvPr id="46" name="Rectangle 45">
          <a:extLst>
            <a:ext uri="{FF2B5EF4-FFF2-40B4-BE49-F238E27FC236}">
              <a16:creationId xmlns:a16="http://schemas.microsoft.com/office/drawing/2014/main" id="{EE630297-7516-48A1-A8BE-9334C1C23F24}"/>
            </a:ext>
          </a:extLst>
        </xdr:cNvPr>
        <xdr:cNvSpPr/>
      </xdr:nvSpPr>
      <xdr:spPr>
        <a:xfrm>
          <a:off x="4010025" y="6734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50</xdr:row>
      <xdr:rowOff>9524</xdr:rowOff>
    </xdr:from>
    <xdr:to>
      <xdr:col>6</xdr:col>
      <xdr:colOff>438150</xdr:colOff>
      <xdr:row>50</xdr:row>
      <xdr:rowOff>152399</xdr:rowOff>
    </xdr:to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id="{C06AF418-CFFB-4E5E-8126-21D60826424F}"/>
            </a:ext>
          </a:extLst>
        </xdr:cNvPr>
        <xdr:cNvSpPr/>
      </xdr:nvSpPr>
      <xdr:spPr>
        <a:xfrm>
          <a:off x="4572000" y="6734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50</xdr:row>
      <xdr:rowOff>9524</xdr:rowOff>
    </xdr:from>
    <xdr:to>
      <xdr:col>5</xdr:col>
      <xdr:colOff>466725</xdr:colOff>
      <xdr:row>50</xdr:row>
      <xdr:rowOff>152399</xdr:rowOff>
    </xdr:to>
    <xdr:sp macro="" textlink="">
      <xdr:nvSpPr>
        <xdr:cNvPr id="48" name="Rectangle 47">
          <a:extLst>
            <a:ext uri="{FF2B5EF4-FFF2-40B4-BE49-F238E27FC236}">
              <a16:creationId xmlns:a16="http://schemas.microsoft.com/office/drawing/2014/main" id="{FCDD0B7F-FBAC-48D0-AB9F-10CDE6944846}"/>
            </a:ext>
          </a:extLst>
        </xdr:cNvPr>
        <xdr:cNvSpPr/>
      </xdr:nvSpPr>
      <xdr:spPr>
        <a:xfrm>
          <a:off x="4010025" y="6734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50</xdr:row>
      <xdr:rowOff>9524</xdr:rowOff>
    </xdr:from>
    <xdr:to>
      <xdr:col>6</xdr:col>
      <xdr:colOff>438150</xdr:colOff>
      <xdr:row>50</xdr:row>
      <xdr:rowOff>152399</xdr:rowOff>
    </xdr:to>
    <xdr:sp macro="" textlink="">
      <xdr:nvSpPr>
        <xdr:cNvPr id="49" name="Rectangle 48">
          <a:extLst>
            <a:ext uri="{FF2B5EF4-FFF2-40B4-BE49-F238E27FC236}">
              <a16:creationId xmlns:a16="http://schemas.microsoft.com/office/drawing/2014/main" id="{2E8448E7-A53D-49E3-8A42-8FE287DF0B61}"/>
            </a:ext>
          </a:extLst>
        </xdr:cNvPr>
        <xdr:cNvSpPr/>
      </xdr:nvSpPr>
      <xdr:spPr>
        <a:xfrm>
          <a:off x="4572000" y="6734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50</xdr:row>
      <xdr:rowOff>9524</xdr:rowOff>
    </xdr:from>
    <xdr:to>
      <xdr:col>5</xdr:col>
      <xdr:colOff>466725</xdr:colOff>
      <xdr:row>50</xdr:row>
      <xdr:rowOff>152399</xdr:rowOff>
    </xdr:to>
    <xdr:sp macro="" textlink="">
      <xdr:nvSpPr>
        <xdr:cNvPr id="52" name="Rectangle 51">
          <a:extLst>
            <a:ext uri="{FF2B5EF4-FFF2-40B4-BE49-F238E27FC236}">
              <a16:creationId xmlns:a16="http://schemas.microsoft.com/office/drawing/2014/main" id="{828FBF84-4026-43F5-9AD1-FC6350A29154}"/>
            </a:ext>
          </a:extLst>
        </xdr:cNvPr>
        <xdr:cNvSpPr/>
      </xdr:nvSpPr>
      <xdr:spPr>
        <a:xfrm>
          <a:off x="4010025" y="6734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50</xdr:row>
      <xdr:rowOff>9524</xdr:rowOff>
    </xdr:from>
    <xdr:to>
      <xdr:col>6</xdr:col>
      <xdr:colOff>438150</xdr:colOff>
      <xdr:row>50</xdr:row>
      <xdr:rowOff>152399</xdr:rowOff>
    </xdr:to>
    <xdr:sp macro="" textlink="">
      <xdr:nvSpPr>
        <xdr:cNvPr id="53" name="Rectangle 52">
          <a:extLst>
            <a:ext uri="{FF2B5EF4-FFF2-40B4-BE49-F238E27FC236}">
              <a16:creationId xmlns:a16="http://schemas.microsoft.com/office/drawing/2014/main" id="{704376A7-5918-4252-A4E3-521DE09AFD42}"/>
            </a:ext>
          </a:extLst>
        </xdr:cNvPr>
        <xdr:cNvSpPr/>
      </xdr:nvSpPr>
      <xdr:spPr>
        <a:xfrm>
          <a:off x="4572000" y="6734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50</xdr:row>
      <xdr:rowOff>9524</xdr:rowOff>
    </xdr:from>
    <xdr:to>
      <xdr:col>5</xdr:col>
      <xdr:colOff>466725</xdr:colOff>
      <xdr:row>50</xdr:row>
      <xdr:rowOff>152399</xdr:rowOff>
    </xdr:to>
    <xdr:sp macro="" textlink="">
      <xdr:nvSpPr>
        <xdr:cNvPr id="54" name="Rectangle 53">
          <a:extLst>
            <a:ext uri="{FF2B5EF4-FFF2-40B4-BE49-F238E27FC236}">
              <a16:creationId xmlns:a16="http://schemas.microsoft.com/office/drawing/2014/main" id="{786CC892-96C5-499E-A777-E7A21AC1A2A9}"/>
            </a:ext>
          </a:extLst>
        </xdr:cNvPr>
        <xdr:cNvSpPr/>
      </xdr:nvSpPr>
      <xdr:spPr>
        <a:xfrm>
          <a:off x="4010025" y="6734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50</xdr:row>
      <xdr:rowOff>9524</xdr:rowOff>
    </xdr:from>
    <xdr:to>
      <xdr:col>6</xdr:col>
      <xdr:colOff>438150</xdr:colOff>
      <xdr:row>50</xdr:row>
      <xdr:rowOff>152399</xdr:rowOff>
    </xdr:to>
    <xdr:sp macro="" textlink="">
      <xdr:nvSpPr>
        <xdr:cNvPr id="55" name="Rectangle 54">
          <a:extLst>
            <a:ext uri="{FF2B5EF4-FFF2-40B4-BE49-F238E27FC236}">
              <a16:creationId xmlns:a16="http://schemas.microsoft.com/office/drawing/2014/main" id="{62C88B68-863B-4C7F-9CD5-E20F53A40FDA}"/>
            </a:ext>
          </a:extLst>
        </xdr:cNvPr>
        <xdr:cNvSpPr/>
      </xdr:nvSpPr>
      <xdr:spPr>
        <a:xfrm>
          <a:off x="4572000" y="6734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41</xdr:row>
      <xdr:rowOff>9524</xdr:rowOff>
    </xdr:from>
    <xdr:to>
      <xdr:col>5</xdr:col>
      <xdr:colOff>466725</xdr:colOff>
      <xdr:row>41</xdr:row>
      <xdr:rowOff>152399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F839F65-11FA-4BDB-9D24-A9AEB0BC1C87}"/>
            </a:ext>
          </a:extLst>
        </xdr:cNvPr>
        <xdr:cNvSpPr/>
      </xdr:nvSpPr>
      <xdr:spPr>
        <a:xfrm>
          <a:off x="4010025" y="8258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41</xdr:row>
      <xdr:rowOff>9524</xdr:rowOff>
    </xdr:from>
    <xdr:to>
      <xdr:col>6</xdr:col>
      <xdr:colOff>438150</xdr:colOff>
      <xdr:row>41</xdr:row>
      <xdr:rowOff>152399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AEF17A19-4861-4AF5-9E67-6497658D2239}"/>
            </a:ext>
          </a:extLst>
        </xdr:cNvPr>
        <xdr:cNvSpPr/>
      </xdr:nvSpPr>
      <xdr:spPr>
        <a:xfrm>
          <a:off x="4572000" y="8258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41</xdr:row>
      <xdr:rowOff>9524</xdr:rowOff>
    </xdr:from>
    <xdr:to>
      <xdr:col>5</xdr:col>
      <xdr:colOff>466725</xdr:colOff>
      <xdr:row>41</xdr:row>
      <xdr:rowOff>152399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876E086C-FB4C-409A-94F3-64DD5F6D5E32}"/>
            </a:ext>
          </a:extLst>
        </xdr:cNvPr>
        <xdr:cNvSpPr/>
      </xdr:nvSpPr>
      <xdr:spPr>
        <a:xfrm>
          <a:off x="4010025" y="8258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41</xdr:row>
      <xdr:rowOff>9524</xdr:rowOff>
    </xdr:from>
    <xdr:to>
      <xdr:col>6</xdr:col>
      <xdr:colOff>438150</xdr:colOff>
      <xdr:row>41</xdr:row>
      <xdr:rowOff>152399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930DD48A-89DB-468A-A247-1C36309D83A6}"/>
            </a:ext>
          </a:extLst>
        </xdr:cNvPr>
        <xdr:cNvSpPr/>
      </xdr:nvSpPr>
      <xdr:spPr>
        <a:xfrm>
          <a:off x="4572000" y="8258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41</xdr:row>
      <xdr:rowOff>9524</xdr:rowOff>
    </xdr:from>
    <xdr:to>
      <xdr:col>5</xdr:col>
      <xdr:colOff>466725</xdr:colOff>
      <xdr:row>41</xdr:row>
      <xdr:rowOff>152399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64D7EE5B-2E0B-497E-9996-F4476BE74CBB}"/>
            </a:ext>
          </a:extLst>
        </xdr:cNvPr>
        <xdr:cNvSpPr/>
      </xdr:nvSpPr>
      <xdr:spPr>
        <a:xfrm>
          <a:off x="4010025" y="8258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41</xdr:row>
      <xdr:rowOff>9524</xdr:rowOff>
    </xdr:from>
    <xdr:to>
      <xdr:col>6</xdr:col>
      <xdr:colOff>438150</xdr:colOff>
      <xdr:row>41</xdr:row>
      <xdr:rowOff>152399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EE9D434F-4F5F-4B9A-A77C-45A5233A5604}"/>
            </a:ext>
          </a:extLst>
        </xdr:cNvPr>
        <xdr:cNvSpPr/>
      </xdr:nvSpPr>
      <xdr:spPr>
        <a:xfrm>
          <a:off x="4572000" y="8258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41</xdr:row>
      <xdr:rowOff>9524</xdr:rowOff>
    </xdr:from>
    <xdr:to>
      <xdr:col>5</xdr:col>
      <xdr:colOff>466725</xdr:colOff>
      <xdr:row>41</xdr:row>
      <xdr:rowOff>152399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7BBC2207-7974-46DE-A23E-C304B864C672}"/>
            </a:ext>
          </a:extLst>
        </xdr:cNvPr>
        <xdr:cNvSpPr/>
      </xdr:nvSpPr>
      <xdr:spPr>
        <a:xfrm>
          <a:off x="4010025" y="8258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41</xdr:row>
      <xdr:rowOff>9524</xdr:rowOff>
    </xdr:from>
    <xdr:to>
      <xdr:col>6</xdr:col>
      <xdr:colOff>438150</xdr:colOff>
      <xdr:row>41</xdr:row>
      <xdr:rowOff>152399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4D616DB2-DF9B-42F7-ABAA-259CA865ED0F}"/>
            </a:ext>
          </a:extLst>
        </xdr:cNvPr>
        <xdr:cNvSpPr/>
      </xdr:nvSpPr>
      <xdr:spPr>
        <a:xfrm>
          <a:off x="4572000" y="8258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41</xdr:row>
      <xdr:rowOff>9524</xdr:rowOff>
    </xdr:from>
    <xdr:to>
      <xdr:col>5</xdr:col>
      <xdr:colOff>466725</xdr:colOff>
      <xdr:row>41</xdr:row>
      <xdr:rowOff>152399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FEEBA785-D8FC-41EF-B2E2-5860438A01E0}"/>
            </a:ext>
          </a:extLst>
        </xdr:cNvPr>
        <xdr:cNvSpPr/>
      </xdr:nvSpPr>
      <xdr:spPr>
        <a:xfrm>
          <a:off x="4010025" y="8258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41</xdr:row>
      <xdr:rowOff>9524</xdr:rowOff>
    </xdr:from>
    <xdr:to>
      <xdr:col>6</xdr:col>
      <xdr:colOff>438150</xdr:colOff>
      <xdr:row>41</xdr:row>
      <xdr:rowOff>152399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73584B35-BEDD-4972-9D94-1FC705582C45}"/>
            </a:ext>
          </a:extLst>
        </xdr:cNvPr>
        <xdr:cNvSpPr/>
      </xdr:nvSpPr>
      <xdr:spPr>
        <a:xfrm>
          <a:off x="4572000" y="8258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41</xdr:row>
      <xdr:rowOff>9524</xdr:rowOff>
    </xdr:from>
    <xdr:to>
      <xdr:col>5</xdr:col>
      <xdr:colOff>466725</xdr:colOff>
      <xdr:row>41</xdr:row>
      <xdr:rowOff>152399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6930722-2ACC-4C26-943F-8283F6C9A849}"/>
            </a:ext>
          </a:extLst>
        </xdr:cNvPr>
        <xdr:cNvSpPr/>
      </xdr:nvSpPr>
      <xdr:spPr>
        <a:xfrm>
          <a:off x="4010025" y="8258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41</xdr:row>
      <xdr:rowOff>9524</xdr:rowOff>
    </xdr:from>
    <xdr:to>
      <xdr:col>6</xdr:col>
      <xdr:colOff>438150</xdr:colOff>
      <xdr:row>41</xdr:row>
      <xdr:rowOff>152399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EDB131CC-B40F-4520-9CCB-367F76FB3925}"/>
            </a:ext>
          </a:extLst>
        </xdr:cNvPr>
        <xdr:cNvSpPr/>
      </xdr:nvSpPr>
      <xdr:spPr>
        <a:xfrm>
          <a:off x="4572000" y="8258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41</xdr:row>
      <xdr:rowOff>9524</xdr:rowOff>
    </xdr:from>
    <xdr:to>
      <xdr:col>5</xdr:col>
      <xdr:colOff>466725</xdr:colOff>
      <xdr:row>41</xdr:row>
      <xdr:rowOff>152399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D4DDA9EA-0255-4C34-820A-B4D28D7FE589}"/>
            </a:ext>
          </a:extLst>
        </xdr:cNvPr>
        <xdr:cNvSpPr/>
      </xdr:nvSpPr>
      <xdr:spPr>
        <a:xfrm>
          <a:off x="4010025" y="8258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41</xdr:row>
      <xdr:rowOff>9524</xdr:rowOff>
    </xdr:from>
    <xdr:to>
      <xdr:col>6</xdr:col>
      <xdr:colOff>438150</xdr:colOff>
      <xdr:row>41</xdr:row>
      <xdr:rowOff>152399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6002BD3B-5952-48B2-AEDB-1EAF641076FE}"/>
            </a:ext>
          </a:extLst>
        </xdr:cNvPr>
        <xdr:cNvSpPr/>
      </xdr:nvSpPr>
      <xdr:spPr>
        <a:xfrm>
          <a:off x="4572000" y="8258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41</xdr:row>
      <xdr:rowOff>9524</xdr:rowOff>
    </xdr:from>
    <xdr:to>
      <xdr:col>5</xdr:col>
      <xdr:colOff>466725</xdr:colOff>
      <xdr:row>41</xdr:row>
      <xdr:rowOff>152399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E6462362-F346-4AA1-BD3C-452E4B5737D5}"/>
            </a:ext>
          </a:extLst>
        </xdr:cNvPr>
        <xdr:cNvSpPr/>
      </xdr:nvSpPr>
      <xdr:spPr>
        <a:xfrm>
          <a:off x="4010025" y="8258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41</xdr:row>
      <xdr:rowOff>9524</xdr:rowOff>
    </xdr:from>
    <xdr:to>
      <xdr:col>6</xdr:col>
      <xdr:colOff>438150</xdr:colOff>
      <xdr:row>41</xdr:row>
      <xdr:rowOff>152399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C9670F1A-D4B2-42B7-AD3C-CED1F04A42E9}"/>
            </a:ext>
          </a:extLst>
        </xdr:cNvPr>
        <xdr:cNvSpPr/>
      </xdr:nvSpPr>
      <xdr:spPr>
        <a:xfrm>
          <a:off x="4572000" y="8258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46</xdr:row>
      <xdr:rowOff>9524</xdr:rowOff>
    </xdr:from>
    <xdr:to>
      <xdr:col>5</xdr:col>
      <xdr:colOff>466725</xdr:colOff>
      <xdr:row>46</xdr:row>
      <xdr:rowOff>152399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CD9B856C-74E1-4F28-90A6-D5E6D0B932A0}"/>
            </a:ext>
          </a:extLst>
        </xdr:cNvPr>
        <xdr:cNvSpPr/>
      </xdr:nvSpPr>
      <xdr:spPr>
        <a:xfrm>
          <a:off x="4010025" y="842009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46</xdr:row>
      <xdr:rowOff>9524</xdr:rowOff>
    </xdr:from>
    <xdr:to>
      <xdr:col>6</xdr:col>
      <xdr:colOff>438150</xdr:colOff>
      <xdr:row>46</xdr:row>
      <xdr:rowOff>152399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52174CFA-365E-445D-A7C7-48E124D34F58}"/>
            </a:ext>
          </a:extLst>
        </xdr:cNvPr>
        <xdr:cNvSpPr/>
      </xdr:nvSpPr>
      <xdr:spPr>
        <a:xfrm>
          <a:off x="4572000" y="842009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46</xdr:row>
      <xdr:rowOff>9524</xdr:rowOff>
    </xdr:from>
    <xdr:to>
      <xdr:col>5</xdr:col>
      <xdr:colOff>466725</xdr:colOff>
      <xdr:row>46</xdr:row>
      <xdr:rowOff>152399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CC22FB10-DB9C-43B5-B82F-68D5F2FA187E}"/>
            </a:ext>
          </a:extLst>
        </xdr:cNvPr>
        <xdr:cNvSpPr/>
      </xdr:nvSpPr>
      <xdr:spPr>
        <a:xfrm>
          <a:off x="4010025" y="842009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46</xdr:row>
      <xdr:rowOff>9524</xdr:rowOff>
    </xdr:from>
    <xdr:to>
      <xdr:col>6</xdr:col>
      <xdr:colOff>438150</xdr:colOff>
      <xdr:row>46</xdr:row>
      <xdr:rowOff>152399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65B30225-66A1-4E77-9669-1D8F050CCEF1}"/>
            </a:ext>
          </a:extLst>
        </xdr:cNvPr>
        <xdr:cNvSpPr/>
      </xdr:nvSpPr>
      <xdr:spPr>
        <a:xfrm>
          <a:off x="4572000" y="842009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46</xdr:row>
      <xdr:rowOff>9524</xdr:rowOff>
    </xdr:from>
    <xdr:to>
      <xdr:col>5</xdr:col>
      <xdr:colOff>466725</xdr:colOff>
      <xdr:row>46</xdr:row>
      <xdr:rowOff>152399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582CF226-62B4-4834-9D91-E864471011BA}"/>
            </a:ext>
          </a:extLst>
        </xdr:cNvPr>
        <xdr:cNvSpPr/>
      </xdr:nvSpPr>
      <xdr:spPr>
        <a:xfrm>
          <a:off x="4010025" y="842009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46</xdr:row>
      <xdr:rowOff>9524</xdr:rowOff>
    </xdr:from>
    <xdr:to>
      <xdr:col>6</xdr:col>
      <xdr:colOff>438150</xdr:colOff>
      <xdr:row>46</xdr:row>
      <xdr:rowOff>152399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A6F08ACF-CD7F-4230-81BF-7ECEB9DB4F67}"/>
            </a:ext>
          </a:extLst>
        </xdr:cNvPr>
        <xdr:cNvSpPr/>
      </xdr:nvSpPr>
      <xdr:spPr>
        <a:xfrm>
          <a:off x="4572000" y="842009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46</xdr:row>
      <xdr:rowOff>9524</xdr:rowOff>
    </xdr:from>
    <xdr:to>
      <xdr:col>5</xdr:col>
      <xdr:colOff>466725</xdr:colOff>
      <xdr:row>46</xdr:row>
      <xdr:rowOff>152399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5D0797-1E26-41F3-9E02-993771D025ED}"/>
            </a:ext>
          </a:extLst>
        </xdr:cNvPr>
        <xdr:cNvSpPr/>
      </xdr:nvSpPr>
      <xdr:spPr>
        <a:xfrm>
          <a:off x="4010025" y="842009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46</xdr:row>
      <xdr:rowOff>9524</xdr:rowOff>
    </xdr:from>
    <xdr:to>
      <xdr:col>6</xdr:col>
      <xdr:colOff>438150</xdr:colOff>
      <xdr:row>46</xdr:row>
      <xdr:rowOff>152399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1EADEF3B-79CE-4593-A522-E5EE9F14E2EC}"/>
            </a:ext>
          </a:extLst>
        </xdr:cNvPr>
        <xdr:cNvSpPr/>
      </xdr:nvSpPr>
      <xdr:spPr>
        <a:xfrm>
          <a:off x="4572000" y="842009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46</xdr:row>
      <xdr:rowOff>9524</xdr:rowOff>
    </xdr:from>
    <xdr:to>
      <xdr:col>5</xdr:col>
      <xdr:colOff>466725</xdr:colOff>
      <xdr:row>46</xdr:row>
      <xdr:rowOff>152399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BFA6EAB3-C5A8-4D62-8848-5B80699A5769}"/>
            </a:ext>
          </a:extLst>
        </xdr:cNvPr>
        <xdr:cNvSpPr/>
      </xdr:nvSpPr>
      <xdr:spPr>
        <a:xfrm>
          <a:off x="4010025" y="842009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46</xdr:row>
      <xdr:rowOff>9524</xdr:rowOff>
    </xdr:from>
    <xdr:to>
      <xdr:col>6</xdr:col>
      <xdr:colOff>438150</xdr:colOff>
      <xdr:row>46</xdr:row>
      <xdr:rowOff>152399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5EE3C6CD-E758-4C0E-9881-C2BA61F1FF94}"/>
            </a:ext>
          </a:extLst>
        </xdr:cNvPr>
        <xdr:cNvSpPr/>
      </xdr:nvSpPr>
      <xdr:spPr>
        <a:xfrm>
          <a:off x="4572000" y="842009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46</xdr:row>
      <xdr:rowOff>9524</xdr:rowOff>
    </xdr:from>
    <xdr:to>
      <xdr:col>5</xdr:col>
      <xdr:colOff>466725</xdr:colOff>
      <xdr:row>46</xdr:row>
      <xdr:rowOff>152399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2971D169-B496-4E0B-A52B-5D8E5C8C3130}"/>
            </a:ext>
          </a:extLst>
        </xdr:cNvPr>
        <xdr:cNvSpPr/>
      </xdr:nvSpPr>
      <xdr:spPr>
        <a:xfrm>
          <a:off x="4010025" y="842009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46</xdr:row>
      <xdr:rowOff>9524</xdr:rowOff>
    </xdr:from>
    <xdr:to>
      <xdr:col>6</xdr:col>
      <xdr:colOff>438150</xdr:colOff>
      <xdr:row>46</xdr:row>
      <xdr:rowOff>152399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D3C92DEC-478B-4B97-9195-87B3700F54D4}"/>
            </a:ext>
          </a:extLst>
        </xdr:cNvPr>
        <xdr:cNvSpPr/>
      </xdr:nvSpPr>
      <xdr:spPr>
        <a:xfrm>
          <a:off x="4572000" y="842009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46</xdr:row>
      <xdr:rowOff>9524</xdr:rowOff>
    </xdr:from>
    <xdr:to>
      <xdr:col>5</xdr:col>
      <xdr:colOff>466725</xdr:colOff>
      <xdr:row>46</xdr:row>
      <xdr:rowOff>152399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4CDAEDEE-C42F-4601-926C-4D6073226C11}"/>
            </a:ext>
          </a:extLst>
        </xdr:cNvPr>
        <xdr:cNvSpPr/>
      </xdr:nvSpPr>
      <xdr:spPr>
        <a:xfrm>
          <a:off x="4010025" y="842009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46</xdr:row>
      <xdr:rowOff>9524</xdr:rowOff>
    </xdr:from>
    <xdr:to>
      <xdr:col>6</xdr:col>
      <xdr:colOff>438150</xdr:colOff>
      <xdr:row>46</xdr:row>
      <xdr:rowOff>152399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E4502011-4B6C-45D2-B5D7-67B2A367428E}"/>
            </a:ext>
          </a:extLst>
        </xdr:cNvPr>
        <xdr:cNvSpPr/>
      </xdr:nvSpPr>
      <xdr:spPr>
        <a:xfrm>
          <a:off x="4572000" y="842009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6</xdr:col>
      <xdr:colOff>314325</xdr:colOff>
      <xdr:row>46</xdr:row>
      <xdr:rowOff>9524</xdr:rowOff>
    </xdr:from>
    <xdr:to>
      <xdr:col>6</xdr:col>
      <xdr:colOff>438150</xdr:colOff>
      <xdr:row>46</xdr:row>
      <xdr:rowOff>152399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D6F041A5-4825-458E-A463-5A1A29E7BA8B}"/>
            </a:ext>
          </a:extLst>
        </xdr:cNvPr>
        <xdr:cNvSpPr/>
      </xdr:nvSpPr>
      <xdr:spPr>
        <a:xfrm>
          <a:off x="4572000" y="842009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50</xdr:row>
      <xdr:rowOff>9524</xdr:rowOff>
    </xdr:from>
    <xdr:to>
      <xdr:col>5</xdr:col>
      <xdr:colOff>466725</xdr:colOff>
      <xdr:row>50</xdr:row>
      <xdr:rowOff>152399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EE4A0400-BBB1-4D35-89B4-A6083C559E0C}"/>
            </a:ext>
          </a:extLst>
        </xdr:cNvPr>
        <xdr:cNvSpPr/>
      </xdr:nvSpPr>
      <xdr:spPr>
        <a:xfrm>
          <a:off x="4010025" y="93916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50</xdr:row>
      <xdr:rowOff>9524</xdr:rowOff>
    </xdr:from>
    <xdr:to>
      <xdr:col>6</xdr:col>
      <xdr:colOff>438150</xdr:colOff>
      <xdr:row>50</xdr:row>
      <xdr:rowOff>152399</xdr:rowOff>
    </xdr:to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379487A3-680A-4F93-B3EF-794879F2F8B4}"/>
            </a:ext>
          </a:extLst>
        </xdr:cNvPr>
        <xdr:cNvSpPr/>
      </xdr:nvSpPr>
      <xdr:spPr>
        <a:xfrm>
          <a:off x="4572000" y="93916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50</xdr:row>
      <xdr:rowOff>9524</xdr:rowOff>
    </xdr:from>
    <xdr:to>
      <xdr:col>5</xdr:col>
      <xdr:colOff>466725</xdr:colOff>
      <xdr:row>50</xdr:row>
      <xdr:rowOff>152399</xdr:rowOff>
    </xdr:to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id="{28B92A54-7D33-4280-B187-31F7B85450DE}"/>
            </a:ext>
          </a:extLst>
        </xdr:cNvPr>
        <xdr:cNvSpPr/>
      </xdr:nvSpPr>
      <xdr:spPr>
        <a:xfrm>
          <a:off x="4010025" y="93916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5</xdr:col>
      <xdr:colOff>342900</xdr:colOff>
      <xdr:row>51</xdr:row>
      <xdr:rowOff>9524</xdr:rowOff>
    </xdr:from>
    <xdr:to>
      <xdr:col>5</xdr:col>
      <xdr:colOff>466725</xdr:colOff>
      <xdr:row>51</xdr:row>
      <xdr:rowOff>152399</xdr:rowOff>
    </xdr:to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8F4EE99A-D456-470A-942B-4701DEEA7E40}"/>
            </a:ext>
          </a:extLst>
        </xdr:cNvPr>
        <xdr:cNvSpPr/>
      </xdr:nvSpPr>
      <xdr:spPr>
        <a:xfrm>
          <a:off x="4010025" y="95535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51</xdr:row>
      <xdr:rowOff>9524</xdr:rowOff>
    </xdr:from>
    <xdr:to>
      <xdr:col>6</xdr:col>
      <xdr:colOff>438150</xdr:colOff>
      <xdr:row>51</xdr:row>
      <xdr:rowOff>152399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087C2587-5107-4B6E-95BA-1A2448F25D71}"/>
            </a:ext>
          </a:extLst>
        </xdr:cNvPr>
        <xdr:cNvSpPr/>
      </xdr:nvSpPr>
      <xdr:spPr>
        <a:xfrm>
          <a:off x="4572000" y="95535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52</xdr:row>
      <xdr:rowOff>9524</xdr:rowOff>
    </xdr:from>
    <xdr:to>
      <xdr:col>5</xdr:col>
      <xdr:colOff>466725</xdr:colOff>
      <xdr:row>52</xdr:row>
      <xdr:rowOff>152399</xdr:rowOff>
    </xdr:to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id="{392E4D1B-81EB-491F-95EC-AF3B05AAAE22}"/>
            </a:ext>
          </a:extLst>
        </xdr:cNvPr>
        <xdr:cNvSpPr/>
      </xdr:nvSpPr>
      <xdr:spPr>
        <a:xfrm>
          <a:off x="4010025" y="71056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52</xdr:row>
      <xdr:rowOff>9524</xdr:rowOff>
    </xdr:from>
    <xdr:to>
      <xdr:col>6</xdr:col>
      <xdr:colOff>438150</xdr:colOff>
      <xdr:row>52</xdr:row>
      <xdr:rowOff>152399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id="{71D9ACD3-0B5A-494B-963B-A2F4E69F0D00}"/>
            </a:ext>
          </a:extLst>
        </xdr:cNvPr>
        <xdr:cNvSpPr/>
      </xdr:nvSpPr>
      <xdr:spPr>
        <a:xfrm>
          <a:off x="4572000" y="71056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52</xdr:row>
      <xdr:rowOff>9524</xdr:rowOff>
    </xdr:from>
    <xdr:to>
      <xdr:col>5</xdr:col>
      <xdr:colOff>466725</xdr:colOff>
      <xdr:row>52</xdr:row>
      <xdr:rowOff>152399</xdr:rowOff>
    </xdr:to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id="{A487D1E0-8546-4854-BFB9-03D23B9FD969}"/>
            </a:ext>
          </a:extLst>
        </xdr:cNvPr>
        <xdr:cNvSpPr/>
      </xdr:nvSpPr>
      <xdr:spPr>
        <a:xfrm>
          <a:off x="4010025" y="71056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52</xdr:row>
      <xdr:rowOff>9524</xdr:rowOff>
    </xdr:from>
    <xdr:to>
      <xdr:col>6</xdr:col>
      <xdr:colOff>438150</xdr:colOff>
      <xdr:row>52</xdr:row>
      <xdr:rowOff>152399</xdr:rowOff>
    </xdr:to>
    <xdr:sp macro="" textlink="">
      <xdr:nvSpPr>
        <xdr:cNvPr id="41" name="Rectangle 40">
          <a:extLst>
            <a:ext uri="{FF2B5EF4-FFF2-40B4-BE49-F238E27FC236}">
              <a16:creationId xmlns:a16="http://schemas.microsoft.com/office/drawing/2014/main" id="{AD0183B4-4F45-41FA-9D40-7AFB30336A7E}"/>
            </a:ext>
          </a:extLst>
        </xdr:cNvPr>
        <xdr:cNvSpPr/>
      </xdr:nvSpPr>
      <xdr:spPr>
        <a:xfrm>
          <a:off x="4572000" y="71056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52</xdr:row>
      <xdr:rowOff>9524</xdr:rowOff>
    </xdr:from>
    <xdr:to>
      <xdr:col>5</xdr:col>
      <xdr:colOff>466725</xdr:colOff>
      <xdr:row>52</xdr:row>
      <xdr:rowOff>152399</xdr:rowOff>
    </xdr:to>
    <xdr:sp macro="" textlink="">
      <xdr:nvSpPr>
        <xdr:cNvPr id="42" name="Rectangle 41">
          <a:extLst>
            <a:ext uri="{FF2B5EF4-FFF2-40B4-BE49-F238E27FC236}">
              <a16:creationId xmlns:a16="http://schemas.microsoft.com/office/drawing/2014/main" id="{A0B58780-92B2-4A3D-A177-C9033B79F0C1}"/>
            </a:ext>
          </a:extLst>
        </xdr:cNvPr>
        <xdr:cNvSpPr/>
      </xdr:nvSpPr>
      <xdr:spPr>
        <a:xfrm>
          <a:off x="4010025" y="71056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52</xdr:row>
      <xdr:rowOff>9524</xdr:rowOff>
    </xdr:from>
    <xdr:to>
      <xdr:col>6</xdr:col>
      <xdr:colOff>438150</xdr:colOff>
      <xdr:row>52</xdr:row>
      <xdr:rowOff>152399</xdr:rowOff>
    </xdr:to>
    <xdr:sp macro="" textlink="">
      <xdr:nvSpPr>
        <xdr:cNvPr id="43" name="Rectangle 42">
          <a:extLst>
            <a:ext uri="{FF2B5EF4-FFF2-40B4-BE49-F238E27FC236}">
              <a16:creationId xmlns:a16="http://schemas.microsoft.com/office/drawing/2014/main" id="{70F80E94-60B7-4E21-87E3-5C8D32328A82}"/>
            </a:ext>
          </a:extLst>
        </xdr:cNvPr>
        <xdr:cNvSpPr/>
      </xdr:nvSpPr>
      <xdr:spPr>
        <a:xfrm>
          <a:off x="4572000" y="71056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52</xdr:row>
      <xdr:rowOff>9524</xdr:rowOff>
    </xdr:from>
    <xdr:to>
      <xdr:col>5</xdr:col>
      <xdr:colOff>466725</xdr:colOff>
      <xdr:row>52</xdr:row>
      <xdr:rowOff>152399</xdr:rowOff>
    </xdr:to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id="{28845FC3-9FE5-49F0-B37E-BAAFC0BFA722}"/>
            </a:ext>
          </a:extLst>
        </xdr:cNvPr>
        <xdr:cNvSpPr/>
      </xdr:nvSpPr>
      <xdr:spPr>
        <a:xfrm>
          <a:off x="4010025" y="71056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52</xdr:row>
      <xdr:rowOff>9524</xdr:rowOff>
    </xdr:from>
    <xdr:to>
      <xdr:col>6</xdr:col>
      <xdr:colOff>438150</xdr:colOff>
      <xdr:row>52</xdr:row>
      <xdr:rowOff>152399</xdr:rowOff>
    </xdr:to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id="{48AD88F0-55FD-4CF8-A2F4-983E403B9023}"/>
            </a:ext>
          </a:extLst>
        </xdr:cNvPr>
        <xdr:cNvSpPr/>
      </xdr:nvSpPr>
      <xdr:spPr>
        <a:xfrm>
          <a:off x="4572000" y="71056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52</xdr:row>
      <xdr:rowOff>9524</xdr:rowOff>
    </xdr:from>
    <xdr:to>
      <xdr:col>5</xdr:col>
      <xdr:colOff>466725</xdr:colOff>
      <xdr:row>52</xdr:row>
      <xdr:rowOff>152399</xdr:rowOff>
    </xdr:to>
    <xdr:sp macro="" textlink="">
      <xdr:nvSpPr>
        <xdr:cNvPr id="46" name="Rectangle 45">
          <a:extLst>
            <a:ext uri="{FF2B5EF4-FFF2-40B4-BE49-F238E27FC236}">
              <a16:creationId xmlns:a16="http://schemas.microsoft.com/office/drawing/2014/main" id="{691DCFBA-E77E-4243-A033-A2F013A29075}"/>
            </a:ext>
          </a:extLst>
        </xdr:cNvPr>
        <xdr:cNvSpPr/>
      </xdr:nvSpPr>
      <xdr:spPr>
        <a:xfrm>
          <a:off x="4010025" y="71056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52</xdr:row>
      <xdr:rowOff>9524</xdr:rowOff>
    </xdr:from>
    <xdr:to>
      <xdr:col>6</xdr:col>
      <xdr:colOff>438150</xdr:colOff>
      <xdr:row>52</xdr:row>
      <xdr:rowOff>152399</xdr:rowOff>
    </xdr:to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id="{FB71C6AC-D0AE-4A24-BEC1-322A741495AC}"/>
            </a:ext>
          </a:extLst>
        </xdr:cNvPr>
        <xdr:cNvSpPr/>
      </xdr:nvSpPr>
      <xdr:spPr>
        <a:xfrm>
          <a:off x="4572000" y="71056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52</xdr:row>
      <xdr:rowOff>9524</xdr:rowOff>
    </xdr:from>
    <xdr:to>
      <xdr:col>5</xdr:col>
      <xdr:colOff>466725</xdr:colOff>
      <xdr:row>52</xdr:row>
      <xdr:rowOff>152399</xdr:rowOff>
    </xdr:to>
    <xdr:sp macro="" textlink="">
      <xdr:nvSpPr>
        <xdr:cNvPr id="48" name="Rectangle 47">
          <a:extLst>
            <a:ext uri="{FF2B5EF4-FFF2-40B4-BE49-F238E27FC236}">
              <a16:creationId xmlns:a16="http://schemas.microsoft.com/office/drawing/2014/main" id="{DA57924E-88A9-45DC-B060-4EB4DF20F330}"/>
            </a:ext>
          </a:extLst>
        </xdr:cNvPr>
        <xdr:cNvSpPr/>
      </xdr:nvSpPr>
      <xdr:spPr>
        <a:xfrm>
          <a:off x="4010025" y="71056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52</xdr:row>
      <xdr:rowOff>9524</xdr:rowOff>
    </xdr:from>
    <xdr:to>
      <xdr:col>6</xdr:col>
      <xdr:colOff>438150</xdr:colOff>
      <xdr:row>52</xdr:row>
      <xdr:rowOff>152399</xdr:rowOff>
    </xdr:to>
    <xdr:sp macro="" textlink="">
      <xdr:nvSpPr>
        <xdr:cNvPr id="49" name="Rectangle 48">
          <a:extLst>
            <a:ext uri="{FF2B5EF4-FFF2-40B4-BE49-F238E27FC236}">
              <a16:creationId xmlns:a16="http://schemas.microsoft.com/office/drawing/2014/main" id="{12A2FFB7-E593-4819-8E43-79626B07A546}"/>
            </a:ext>
          </a:extLst>
        </xdr:cNvPr>
        <xdr:cNvSpPr/>
      </xdr:nvSpPr>
      <xdr:spPr>
        <a:xfrm>
          <a:off x="4572000" y="71056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52</xdr:row>
      <xdr:rowOff>9524</xdr:rowOff>
    </xdr:from>
    <xdr:to>
      <xdr:col>5</xdr:col>
      <xdr:colOff>466725</xdr:colOff>
      <xdr:row>52</xdr:row>
      <xdr:rowOff>152399</xdr:rowOff>
    </xdr:to>
    <xdr:sp macro="" textlink="">
      <xdr:nvSpPr>
        <xdr:cNvPr id="50" name="Rectangle 49">
          <a:extLst>
            <a:ext uri="{FF2B5EF4-FFF2-40B4-BE49-F238E27FC236}">
              <a16:creationId xmlns:a16="http://schemas.microsoft.com/office/drawing/2014/main" id="{CCCDAE0E-1270-44D2-9109-EC662C6AAA80}"/>
            </a:ext>
          </a:extLst>
        </xdr:cNvPr>
        <xdr:cNvSpPr/>
      </xdr:nvSpPr>
      <xdr:spPr>
        <a:xfrm>
          <a:off x="4010025" y="71056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52</xdr:row>
      <xdr:rowOff>9524</xdr:rowOff>
    </xdr:from>
    <xdr:to>
      <xdr:col>6</xdr:col>
      <xdr:colOff>438150</xdr:colOff>
      <xdr:row>52</xdr:row>
      <xdr:rowOff>152399</xdr:rowOff>
    </xdr:to>
    <xdr:sp macro="" textlink="">
      <xdr:nvSpPr>
        <xdr:cNvPr id="51" name="Rectangle 50">
          <a:extLst>
            <a:ext uri="{FF2B5EF4-FFF2-40B4-BE49-F238E27FC236}">
              <a16:creationId xmlns:a16="http://schemas.microsoft.com/office/drawing/2014/main" id="{B86E91D4-A53A-4270-8241-2CD4F4E348FE}"/>
            </a:ext>
          </a:extLst>
        </xdr:cNvPr>
        <xdr:cNvSpPr/>
      </xdr:nvSpPr>
      <xdr:spPr>
        <a:xfrm>
          <a:off x="4572000" y="71056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52</xdr:row>
      <xdr:rowOff>9524</xdr:rowOff>
    </xdr:from>
    <xdr:to>
      <xdr:col>5</xdr:col>
      <xdr:colOff>466725</xdr:colOff>
      <xdr:row>52</xdr:row>
      <xdr:rowOff>152399</xdr:rowOff>
    </xdr:to>
    <xdr:sp macro="" textlink="">
      <xdr:nvSpPr>
        <xdr:cNvPr id="52" name="Rectangle 51">
          <a:extLst>
            <a:ext uri="{FF2B5EF4-FFF2-40B4-BE49-F238E27FC236}">
              <a16:creationId xmlns:a16="http://schemas.microsoft.com/office/drawing/2014/main" id="{393C0BFF-3E92-43A2-A51D-BF8E54E1383E}"/>
            </a:ext>
          </a:extLst>
        </xdr:cNvPr>
        <xdr:cNvSpPr/>
      </xdr:nvSpPr>
      <xdr:spPr>
        <a:xfrm>
          <a:off x="4010025" y="71056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52</xdr:row>
      <xdr:rowOff>9524</xdr:rowOff>
    </xdr:from>
    <xdr:to>
      <xdr:col>6</xdr:col>
      <xdr:colOff>438150</xdr:colOff>
      <xdr:row>52</xdr:row>
      <xdr:rowOff>152399</xdr:rowOff>
    </xdr:to>
    <xdr:sp macro="" textlink="">
      <xdr:nvSpPr>
        <xdr:cNvPr id="53" name="Rectangle 52">
          <a:extLst>
            <a:ext uri="{FF2B5EF4-FFF2-40B4-BE49-F238E27FC236}">
              <a16:creationId xmlns:a16="http://schemas.microsoft.com/office/drawing/2014/main" id="{D1EAEDB1-EDD6-49EA-BC3E-EE58A2CFD783}"/>
            </a:ext>
          </a:extLst>
        </xdr:cNvPr>
        <xdr:cNvSpPr/>
      </xdr:nvSpPr>
      <xdr:spPr>
        <a:xfrm>
          <a:off x="4572000" y="71056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41</xdr:row>
      <xdr:rowOff>9524</xdr:rowOff>
    </xdr:from>
    <xdr:to>
      <xdr:col>5</xdr:col>
      <xdr:colOff>466725</xdr:colOff>
      <xdr:row>41</xdr:row>
      <xdr:rowOff>152399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A58E5EF-C74B-4D58-8214-FCF1024A5EE8}"/>
            </a:ext>
          </a:extLst>
        </xdr:cNvPr>
        <xdr:cNvSpPr/>
      </xdr:nvSpPr>
      <xdr:spPr>
        <a:xfrm>
          <a:off x="4010025" y="8258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41</xdr:row>
      <xdr:rowOff>9524</xdr:rowOff>
    </xdr:from>
    <xdr:to>
      <xdr:col>6</xdr:col>
      <xdr:colOff>438150</xdr:colOff>
      <xdr:row>41</xdr:row>
      <xdr:rowOff>152399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B16DFA6C-D107-47EC-92F1-C5D5524FD6DD}"/>
            </a:ext>
          </a:extLst>
        </xdr:cNvPr>
        <xdr:cNvSpPr/>
      </xdr:nvSpPr>
      <xdr:spPr>
        <a:xfrm>
          <a:off x="4572000" y="8258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41</xdr:row>
      <xdr:rowOff>9524</xdr:rowOff>
    </xdr:from>
    <xdr:to>
      <xdr:col>5</xdr:col>
      <xdr:colOff>466725</xdr:colOff>
      <xdr:row>41</xdr:row>
      <xdr:rowOff>152399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27849C64-1E85-46F9-9575-FB08ADA8CCF2}"/>
            </a:ext>
          </a:extLst>
        </xdr:cNvPr>
        <xdr:cNvSpPr/>
      </xdr:nvSpPr>
      <xdr:spPr>
        <a:xfrm>
          <a:off x="4010025" y="8258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41</xdr:row>
      <xdr:rowOff>9524</xdr:rowOff>
    </xdr:from>
    <xdr:to>
      <xdr:col>6</xdr:col>
      <xdr:colOff>438150</xdr:colOff>
      <xdr:row>41</xdr:row>
      <xdr:rowOff>152399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21B76BFC-B57F-49DA-A337-7E39E75DE45D}"/>
            </a:ext>
          </a:extLst>
        </xdr:cNvPr>
        <xdr:cNvSpPr/>
      </xdr:nvSpPr>
      <xdr:spPr>
        <a:xfrm>
          <a:off x="4572000" y="8258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41</xdr:row>
      <xdr:rowOff>9524</xdr:rowOff>
    </xdr:from>
    <xdr:to>
      <xdr:col>5</xdr:col>
      <xdr:colOff>466725</xdr:colOff>
      <xdr:row>41</xdr:row>
      <xdr:rowOff>152399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871A56C5-91D1-482D-A774-2008C8817073}"/>
            </a:ext>
          </a:extLst>
        </xdr:cNvPr>
        <xdr:cNvSpPr/>
      </xdr:nvSpPr>
      <xdr:spPr>
        <a:xfrm>
          <a:off x="4010025" y="8258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41</xdr:row>
      <xdr:rowOff>9524</xdr:rowOff>
    </xdr:from>
    <xdr:to>
      <xdr:col>6</xdr:col>
      <xdr:colOff>438150</xdr:colOff>
      <xdr:row>41</xdr:row>
      <xdr:rowOff>152399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19B657BC-ECD6-423E-9FD3-58BF94DBE5E0}"/>
            </a:ext>
          </a:extLst>
        </xdr:cNvPr>
        <xdr:cNvSpPr/>
      </xdr:nvSpPr>
      <xdr:spPr>
        <a:xfrm>
          <a:off x="4572000" y="8258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41</xdr:row>
      <xdr:rowOff>9524</xdr:rowOff>
    </xdr:from>
    <xdr:to>
      <xdr:col>5</xdr:col>
      <xdr:colOff>466725</xdr:colOff>
      <xdr:row>41</xdr:row>
      <xdr:rowOff>152399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28FF674C-9CEB-468F-98C2-01AEEF59E132}"/>
            </a:ext>
          </a:extLst>
        </xdr:cNvPr>
        <xdr:cNvSpPr/>
      </xdr:nvSpPr>
      <xdr:spPr>
        <a:xfrm>
          <a:off x="4010025" y="8258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41</xdr:row>
      <xdr:rowOff>9524</xdr:rowOff>
    </xdr:from>
    <xdr:to>
      <xdr:col>6</xdr:col>
      <xdr:colOff>438150</xdr:colOff>
      <xdr:row>41</xdr:row>
      <xdr:rowOff>152399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BD0565C-1045-47E6-BEAA-FAA2FEDF05F2}"/>
            </a:ext>
          </a:extLst>
        </xdr:cNvPr>
        <xdr:cNvSpPr/>
      </xdr:nvSpPr>
      <xdr:spPr>
        <a:xfrm>
          <a:off x="4572000" y="8258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41</xdr:row>
      <xdr:rowOff>9524</xdr:rowOff>
    </xdr:from>
    <xdr:to>
      <xdr:col>5</xdr:col>
      <xdr:colOff>466725</xdr:colOff>
      <xdr:row>41</xdr:row>
      <xdr:rowOff>152399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3D12B99F-4654-4CE6-A7EF-65F0F84669C0}"/>
            </a:ext>
          </a:extLst>
        </xdr:cNvPr>
        <xdr:cNvSpPr/>
      </xdr:nvSpPr>
      <xdr:spPr>
        <a:xfrm>
          <a:off x="4010025" y="8258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41</xdr:row>
      <xdr:rowOff>9524</xdr:rowOff>
    </xdr:from>
    <xdr:to>
      <xdr:col>6</xdr:col>
      <xdr:colOff>438150</xdr:colOff>
      <xdr:row>41</xdr:row>
      <xdr:rowOff>152399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740F5C02-E8E9-4CF3-B7BB-020551CAC572}"/>
            </a:ext>
          </a:extLst>
        </xdr:cNvPr>
        <xdr:cNvSpPr/>
      </xdr:nvSpPr>
      <xdr:spPr>
        <a:xfrm>
          <a:off x="4572000" y="8258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41</xdr:row>
      <xdr:rowOff>9524</xdr:rowOff>
    </xdr:from>
    <xdr:to>
      <xdr:col>5</xdr:col>
      <xdr:colOff>466725</xdr:colOff>
      <xdr:row>41</xdr:row>
      <xdr:rowOff>152399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8B343814-0264-4650-8163-970378A6C736}"/>
            </a:ext>
          </a:extLst>
        </xdr:cNvPr>
        <xdr:cNvSpPr/>
      </xdr:nvSpPr>
      <xdr:spPr>
        <a:xfrm>
          <a:off x="4010025" y="8258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41</xdr:row>
      <xdr:rowOff>9524</xdr:rowOff>
    </xdr:from>
    <xdr:to>
      <xdr:col>6</xdr:col>
      <xdr:colOff>438150</xdr:colOff>
      <xdr:row>41</xdr:row>
      <xdr:rowOff>152399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AA6D6263-2F2A-4E8C-9606-8A0AF2DFDF5B}"/>
            </a:ext>
          </a:extLst>
        </xdr:cNvPr>
        <xdr:cNvSpPr/>
      </xdr:nvSpPr>
      <xdr:spPr>
        <a:xfrm>
          <a:off x="4572000" y="8258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41</xdr:row>
      <xdr:rowOff>9524</xdr:rowOff>
    </xdr:from>
    <xdr:to>
      <xdr:col>5</xdr:col>
      <xdr:colOff>466725</xdr:colOff>
      <xdr:row>41</xdr:row>
      <xdr:rowOff>152399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30E447B-6FA9-487C-97A3-26DFDBF44B56}"/>
            </a:ext>
          </a:extLst>
        </xdr:cNvPr>
        <xdr:cNvSpPr/>
      </xdr:nvSpPr>
      <xdr:spPr>
        <a:xfrm>
          <a:off x="4010025" y="8258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41</xdr:row>
      <xdr:rowOff>9524</xdr:rowOff>
    </xdr:from>
    <xdr:to>
      <xdr:col>6</xdr:col>
      <xdr:colOff>438150</xdr:colOff>
      <xdr:row>41</xdr:row>
      <xdr:rowOff>152399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360A2C39-30E8-4039-B733-D04E3C85A0CA}"/>
            </a:ext>
          </a:extLst>
        </xdr:cNvPr>
        <xdr:cNvSpPr/>
      </xdr:nvSpPr>
      <xdr:spPr>
        <a:xfrm>
          <a:off x="4572000" y="8258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41</xdr:row>
      <xdr:rowOff>9524</xdr:rowOff>
    </xdr:from>
    <xdr:to>
      <xdr:col>5</xdr:col>
      <xdr:colOff>466725</xdr:colOff>
      <xdr:row>41</xdr:row>
      <xdr:rowOff>152399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9095E25C-0BC2-4D5E-9585-F05FDB2D560A}"/>
            </a:ext>
          </a:extLst>
        </xdr:cNvPr>
        <xdr:cNvSpPr/>
      </xdr:nvSpPr>
      <xdr:spPr>
        <a:xfrm>
          <a:off x="4010025" y="8258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41</xdr:row>
      <xdr:rowOff>9524</xdr:rowOff>
    </xdr:from>
    <xdr:to>
      <xdr:col>6</xdr:col>
      <xdr:colOff>438150</xdr:colOff>
      <xdr:row>41</xdr:row>
      <xdr:rowOff>152399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E52141B1-6355-43F7-9531-362C995F4A88}"/>
            </a:ext>
          </a:extLst>
        </xdr:cNvPr>
        <xdr:cNvSpPr/>
      </xdr:nvSpPr>
      <xdr:spPr>
        <a:xfrm>
          <a:off x="4572000" y="8258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45</xdr:row>
      <xdr:rowOff>9524</xdr:rowOff>
    </xdr:from>
    <xdr:to>
      <xdr:col>5</xdr:col>
      <xdr:colOff>466725</xdr:colOff>
      <xdr:row>45</xdr:row>
      <xdr:rowOff>152399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DA608CE8-C399-4FB1-839A-F671AEC222F3}"/>
            </a:ext>
          </a:extLst>
        </xdr:cNvPr>
        <xdr:cNvSpPr/>
      </xdr:nvSpPr>
      <xdr:spPr>
        <a:xfrm>
          <a:off x="4010025" y="906779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45</xdr:row>
      <xdr:rowOff>9524</xdr:rowOff>
    </xdr:from>
    <xdr:to>
      <xdr:col>6</xdr:col>
      <xdr:colOff>438150</xdr:colOff>
      <xdr:row>45</xdr:row>
      <xdr:rowOff>152399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E9F409CF-BA83-44A3-BE23-75A35146D7CF}"/>
            </a:ext>
          </a:extLst>
        </xdr:cNvPr>
        <xdr:cNvSpPr/>
      </xdr:nvSpPr>
      <xdr:spPr>
        <a:xfrm>
          <a:off x="4572000" y="906779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45</xdr:row>
      <xdr:rowOff>9524</xdr:rowOff>
    </xdr:from>
    <xdr:to>
      <xdr:col>5</xdr:col>
      <xdr:colOff>466725</xdr:colOff>
      <xdr:row>45</xdr:row>
      <xdr:rowOff>152399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3A4C9258-865D-4351-9731-3DD35D18C3DB}"/>
            </a:ext>
          </a:extLst>
        </xdr:cNvPr>
        <xdr:cNvSpPr/>
      </xdr:nvSpPr>
      <xdr:spPr>
        <a:xfrm>
          <a:off x="4010025" y="906779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45</xdr:row>
      <xdr:rowOff>9524</xdr:rowOff>
    </xdr:from>
    <xdr:to>
      <xdr:col>6</xdr:col>
      <xdr:colOff>438150</xdr:colOff>
      <xdr:row>45</xdr:row>
      <xdr:rowOff>152399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F780572A-6EC0-4976-90C6-487E814B0D24}"/>
            </a:ext>
          </a:extLst>
        </xdr:cNvPr>
        <xdr:cNvSpPr/>
      </xdr:nvSpPr>
      <xdr:spPr>
        <a:xfrm>
          <a:off x="4572000" y="906779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45</xdr:row>
      <xdr:rowOff>9524</xdr:rowOff>
    </xdr:from>
    <xdr:to>
      <xdr:col>5</xdr:col>
      <xdr:colOff>466725</xdr:colOff>
      <xdr:row>45</xdr:row>
      <xdr:rowOff>152399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9D0AC7EE-10BE-47E0-B1C8-1C3F42908565}"/>
            </a:ext>
          </a:extLst>
        </xdr:cNvPr>
        <xdr:cNvSpPr/>
      </xdr:nvSpPr>
      <xdr:spPr>
        <a:xfrm>
          <a:off x="4010025" y="906779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45</xdr:row>
      <xdr:rowOff>9524</xdr:rowOff>
    </xdr:from>
    <xdr:to>
      <xdr:col>6</xdr:col>
      <xdr:colOff>438150</xdr:colOff>
      <xdr:row>45</xdr:row>
      <xdr:rowOff>152399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3F2533D-572C-4789-909C-25013C29A988}"/>
            </a:ext>
          </a:extLst>
        </xdr:cNvPr>
        <xdr:cNvSpPr/>
      </xdr:nvSpPr>
      <xdr:spPr>
        <a:xfrm>
          <a:off x="4572000" y="906779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45</xdr:row>
      <xdr:rowOff>9524</xdr:rowOff>
    </xdr:from>
    <xdr:to>
      <xdr:col>5</xdr:col>
      <xdr:colOff>466725</xdr:colOff>
      <xdr:row>45</xdr:row>
      <xdr:rowOff>152399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F181A27E-41B2-4D22-8668-AB09CC21A745}"/>
            </a:ext>
          </a:extLst>
        </xdr:cNvPr>
        <xdr:cNvSpPr/>
      </xdr:nvSpPr>
      <xdr:spPr>
        <a:xfrm>
          <a:off x="4010025" y="906779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45</xdr:row>
      <xdr:rowOff>9524</xdr:rowOff>
    </xdr:from>
    <xdr:to>
      <xdr:col>6</xdr:col>
      <xdr:colOff>438150</xdr:colOff>
      <xdr:row>45</xdr:row>
      <xdr:rowOff>152399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49A4BC77-3A07-4D7A-955C-9FF33056337F}"/>
            </a:ext>
          </a:extLst>
        </xdr:cNvPr>
        <xdr:cNvSpPr/>
      </xdr:nvSpPr>
      <xdr:spPr>
        <a:xfrm>
          <a:off x="4572000" y="906779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45</xdr:row>
      <xdr:rowOff>9524</xdr:rowOff>
    </xdr:from>
    <xdr:to>
      <xdr:col>5</xdr:col>
      <xdr:colOff>466725</xdr:colOff>
      <xdr:row>45</xdr:row>
      <xdr:rowOff>152399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5A9D620F-E8E8-44E4-96F2-5C861F477981}"/>
            </a:ext>
          </a:extLst>
        </xdr:cNvPr>
        <xdr:cNvSpPr/>
      </xdr:nvSpPr>
      <xdr:spPr>
        <a:xfrm>
          <a:off x="4010025" y="906779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45</xdr:row>
      <xdr:rowOff>9524</xdr:rowOff>
    </xdr:from>
    <xdr:to>
      <xdr:col>6</xdr:col>
      <xdr:colOff>438150</xdr:colOff>
      <xdr:row>45</xdr:row>
      <xdr:rowOff>152399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051CF010-0078-486F-B72D-1B82DDC1BF6E}"/>
            </a:ext>
          </a:extLst>
        </xdr:cNvPr>
        <xdr:cNvSpPr/>
      </xdr:nvSpPr>
      <xdr:spPr>
        <a:xfrm>
          <a:off x="4572000" y="906779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45</xdr:row>
      <xdr:rowOff>9524</xdr:rowOff>
    </xdr:from>
    <xdr:to>
      <xdr:col>5</xdr:col>
      <xdr:colOff>466725</xdr:colOff>
      <xdr:row>45</xdr:row>
      <xdr:rowOff>152399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6A5D4F3E-FACB-4338-B7BF-682BB4C3BD6F}"/>
            </a:ext>
          </a:extLst>
        </xdr:cNvPr>
        <xdr:cNvSpPr/>
      </xdr:nvSpPr>
      <xdr:spPr>
        <a:xfrm>
          <a:off x="4010025" y="906779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45</xdr:row>
      <xdr:rowOff>9524</xdr:rowOff>
    </xdr:from>
    <xdr:to>
      <xdr:col>6</xdr:col>
      <xdr:colOff>438150</xdr:colOff>
      <xdr:row>45</xdr:row>
      <xdr:rowOff>152399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8ABC404B-8657-4921-B1CD-2C9CE0BE01B7}"/>
            </a:ext>
          </a:extLst>
        </xdr:cNvPr>
        <xdr:cNvSpPr/>
      </xdr:nvSpPr>
      <xdr:spPr>
        <a:xfrm>
          <a:off x="4572000" y="906779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45</xdr:row>
      <xdr:rowOff>9524</xdr:rowOff>
    </xdr:from>
    <xdr:to>
      <xdr:col>5</xdr:col>
      <xdr:colOff>466725</xdr:colOff>
      <xdr:row>45</xdr:row>
      <xdr:rowOff>152399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5BC1388F-0E03-44C6-98C0-4A03669C2AA1}"/>
            </a:ext>
          </a:extLst>
        </xdr:cNvPr>
        <xdr:cNvSpPr/>
      </xdr:nvSpPr>
      <xdr:spPr>
        <a:xfrm>
          <a:off x="4010025" y="906779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45</xdr:row>
      <xdr:rowOff>9524</xdr:rowOff>
    </xdr:from>
    <xdr:to>
      <xdr:col>6</xdr:col>
      <xdr:colOff>438150</xdr:colOff>
      <xdr:row>45</xdr:row>
      <xdr:rowOff>152399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51616110-BDA8-4EDC-9175-D579AA41F8C9}"/>
            </a:ext>
          </a:extLst>
        </xdr:cNvPr>
        <xdr:cNvSpPr/>
      </xdr:nvSpPr>
      <xdr:spPr>
        <a:xfrm>
          <a:off x="4572000" y="906779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6</xdr:col>
      <xdr:colOff>314325</xdr:colOff>
      <xdr:row>45</xdr:row>
      <xdr:rowOff>9524</xdr:rowOff>
    </xdr:from>
    <xdr:to>
      <xdr:col>6</xdr:col>
      <xdr:colOff>438150</xdr:colOff>
      <xdr:row>45</xdr:row>
      <xdr:rowOff>152399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8694E1C1-A862-4449-848F-37B751C8EE2A}"/>
            </a:ext>
          </a:extLst>
        </xdr:cNvPr>
        <xdr:cNvSpPr/>
      </xdr:nvSpPr>
      <xdr:spPr>
        <a:xfrm>
          <a:off x="4572000" y="906779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51</xdr:row>
      <xdr:rowOff>9524</xdr:rowOff>
    </xdr:from>
    <xdr:to>
      <xdr:col>5</xdr:col>
      <xdr:colOff>466725</xdr:colOff>
      <xdr:row>51</xdr:row>
      <xdr:rowOff>152399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90FB5414-F1D1-4785-8476-32A0B3114A32}"/>
            </a:ext>
          </a:extLst>
        </xdr:cNvPr>
        <xdr:cNvSpPr/>
      </xdr:nvSpPr>
      <xdr:spPr>
        <a:xfrm>
          <a:off x="4010025" y="971549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51</xdr:row>
      <xdr:rowOff>9524</xdr:rowOff>
    </xdr:from>
    <xdr:to>
      <xdr:col>6</xdr:col>
      <xdr:colOff>438150</xdr:colOff>
      <xdr:row>51</xdr:row>
      <xdr:rowOff>152399</xdr:rowOff>
    </xdr:to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3120A288-E495-4492-BEA3-073DEFAB73DE}"/>
            </a:ext>
          </a:extLst>
        </xdr:cNvPr>
        <xdr:cNvSpPr/>
      </xdr:nvSpPr>
      <xdr:spPr>
        <a:xfrm>
          <a:off x="4572000" y="971549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51</xdr:row>
      <xdr:rowOff>9524</xdr:rowOff>
    </xdr:from>
    <xdr:to>
      <xdr:col>5</xdr:col>
      <xdr:colOff>466725</xdr:colOff>
      <xdr:row>51</xdr:row>
      <xdr:rowOff>152399</xdr:rowOff>
    </xdr:to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id="{2AD22E64-EE30-4BBC-9106-9AAFFE8F8A9C}"/>
            </a:ext>
          </a:extLst>
        </xdr:cNvPr>
        <xdr:cNvSpPr/>
      </xdr:nvSpPr>
      <xdr:spPr>
        <a:xfrm>
          <a:off x="4010025" y="971549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5</xdr:col>
      <xdr:colOff>342900</xdr:colOff>
      <xdr:row>52</xdr:row>
      <xdr:rowOff>9524</xdr:rowOff>
    </xdr:from>
    <xdr:to>
      <xdr:col>5</xdr:col>
      <xdr:colOff>466725</xdr:colOff>
      <xdr:row>52</xdr:row>
      <xdr:rowOff>152399</xdr:rowOff>
    </xdr:to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0B97B01B-9841-4243-BCC1-781024520505}"/>
            </a:ext>
          </a:extLst>
        </xdr:cNvPr>
        <xdr:cNvSpPr/>
      </xdr:nvSpPr>
      <xdr:spPr>
        <a:xfrm>
          <a:off x="4010025" y="987742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52</xdr:row>
      <xdr:rowOff>9524</xdr:rowOff>
    </xdr:from>
    <xdr:to>
      <xdr:col>6</xdr:col>
      <xdr:colOff>438150</xdr:colOff>
      <xdr:row>52</xdr:row>
      <xdr:rowOff>152399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975C5255-7640-4D59-8799-9B1C25863B2E}"/>
            </a:ext>
          </a:extLst>
        </xdr:cNvPr>
        <xdr:cNvSpPr/>
      </xdr:nvSpPr>
      <xdr:spPr>
        <a:xfrm>
          <a:off x="4572000" y="987742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53</xdr:row>
      <xdr:rowOff>9524</xdr:rowOff>
    </xdr:from>
    <xdr:to>
      <xdr:col>5</xdr:col>
      <xdr:colOff>466725</xdr:colOff>
      <xdr:row>53</xdr:row>
      <xdr:rowOff>152399</xdr:rowOff>
    </xdr:to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id="{9CD85687-0948-4E69-A8F5-E865F5F7BB8D}"/>
            </a:ext>
          </a:extLst>
        </xdr:cNvPr>
        <xdr:cNvSpPr/>
      </xdr:nvSpPr>
      <xdr:spPr>
        <a:xfrm>
          <a:off x="4010025" y="71056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53</xdr:row>
      <xdr:rowOff>9524</xdr:rowOff>
    </xdr:from>
    <xdr:to>
      <xdr:col>6</xdr:col>
      <xdr:colOff>438150</xdr:colOff>
      <xdr:row>53</xdr:row>
      <xdr:rowOff>152399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id="{3111A0FB-5A78-43D1-B94E-E45466082E5F}"/>
            </a:ext>
          </a:extLst>
        </xdr:cNvPr>
        <xdr:cNvSpPr/>
      </xdr:nvSpPr>
      <xdr:spPr>
        <a:xfrm>
          <a:off x="4572000" y="71056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53</xdr:row>
      <xdr:rowOff>9524</xdr:rowOff>
    </xdr:from>
    <xdr:to>
      <xdr:col>5</xdr:col>
      <xdr:colOff>466725</xdr:colOff>
      <xdr:row>53</xdr:row>
      <xdr:rowOff>152399</xdr:rowOff>
    </xdr:to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id="{4D1CE665-072D-4295-A490-8C90860476DA}"/>
            </a:ext>
          </a:extLst>
        </xdr:cNvPr>
        <xdr:cNvSpPr/>
      </xdr:nvSpPr>
      <xdr:spPr>
        <a:xfrm>
          <a:off x="4010025" y="71056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53</xdr:row>
      <xdr:rowOff>9524</xdr:rowOff>
    </xdr:from>
    <xdr:to>
      <xdr:col>6</xdr:col>
      <xdr:colOff>438150</xdr:colOff>
      <xdr:row>53</xdr:row>
      <xdr:rowOff>152399</xdr:rowOff>
    </xdr:to>
    <xdr:sp macro="" textlink="">
      <xdr:nvSpPr>
        <xdr:cNvPr id="41" name="Rectangle 40">
          <a:extLst>
            <a:ext uri="{FF2B5EF4-FFF2-40B4-BE49-F238E27FC236}">
              <a16:creationId xmlns:a16="http://schemas.microsoft.com/office/drawing/2014/main" id="{081156E1-24C9-415C-9A27-366BFC127614}"/>
            </a:ext>
          </a:extLst>
        </xdr:cNvPr>
        <xdr:cNvSpPr/>
      </xdr:nvSpPr>
      <xdr:spPr>
        <a:xfrm>
          <a:off x="4572000" y="71056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53</xdr:row>
      <xdr:rowOff>9524</xdr:rowOff>
    </xdr:from>
    <xdr:to>
      <xdr:col>5</xdr:col>
      <xdr:colOff>466725</xdr:colOff>
      <xdr:row>53</xdr:row>
      <xdr:rowOff>152399</xdr:rowOff>
    </xdr:to>
    <xdr:sp macro="" textlink="">
      <xdr:nvSpPr>
        <xdr:cNvPr id="42" name="Rectangle 41">
          <a:extLst>
            <a:ext uri="{FF2B5EF4-FFF2-40B4-BE49-F238E27FC236}">
              <a16:creationId xmlns:a16="http://schemas.microsoft.com/office/drawing/2014/main" id="{4F5B8039-29DC-4686-BA67-6AB72F75B0F6}"/>
            </a:ext>
          </a:extLst>
        </xdr:cNvPr>
        <xdr:cNvSpPr/>
      </xdr:nvSpPr>
      <xdr:spPr>
        <a:xfrm>
          <a:off x="4010025" y="71056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53</xdr:row>
      <xdr:rowOff>9524</xdr:rowOff>
    </xdr:from>
    <xdr:to>
      <xdr:col>6</xdr:col>
      <xdr:colOff>438150</xdr:colOff>
      <xdr:row>53</xdr:row>
      <xdr:rowOff>152399</xdr:rowOff>
    </xdr:to>
    <xdr:sp macro="" textlink="">
      <xdr:nvSpPr>
        <xdr:cNvPr id="43" name="Rectangle 42">
          <a:extLst>
            <a:ext uri="{FF2B5EF4-FFF2-40B4-BE49-F238E27FC236}">
              <a16:creationId xmlns:a16="http://schemas.microsoft.com/office/drawing/2014/main" id="{4D90E8D7-62F9-48FE-9FE1-AEC69F94F798}"/>
            </a:ext>
          </a:extLst>
        </xdr:cNvPr>
        <xdr:cNvSpPr/>
      </xdr:nvSpPr>
      <xdr:spPr>
        <a:xfrm>
          <a:off x="4572000" y="71056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53</xdr:row>
      <xdr:rowOff>9524</xdr:rowOff>
    </xdr:from>
    <xdr:to>
      <xdr:col>5</xdr:col>
      <xdr:colOff>466725</xdr:colOff>
      <xdr:row>53</xdr:row>
      <xdr:rowOff>152399</xdr:rowOff>
    </xdr:to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id="{472DFCEB-8829-4B8C-B713-1A2F730133B2}"/>
            </a:ext>
          </a:extLst>
        </xdr:cNvPr>
        <xdr:cNvSpPr/>
      </xdr:nvSpPr>
      <xdr:spPr>
        <a:xfrm>
          <a:off x="4010025" y="71056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53</xdr:row>
      <xdr:rowOff>9524</xdr:rowOff>
    </xdr:from>
    <xdr:to>
      <xdr:col>6</xdr:col>
      <xdr:colOff>438150</xdr:colOff>
      <xdr:row>53</xdr:row>
      <xdr:rowOff>152399</xdr:rowOff>
    </xdr:to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id="{FC736F5F-2776-419A-B1C1-521FFEE7ED3C}"/>
            </a:ext>
          </a:extLst>
        </xdr:cNvPr>
        <xdr:cNvSpPr/>
      </xdr:nvSpPr>
      <xdr:spPr>
        <a:xfrm>
          <a:off x="4572000" y="71056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53</xdr:row>
      <xdr:rowOff>9524</xdr:rowOff>
    </xdr:from>
    <xdr:to>
      <xdr:col>5</xdr:col>
      <xdr:colOff>466725</xdr:colOff>
      <xdr:row>53</xdr:row>
      <xdr:rowOff>152399</xdr:rowOff>
    </xdr:to>
    <xdr:sp macro="" textlink="">
      <xdr:nvSpPr>
        <xdr:cNvPr id="46" name="Rectangle 45">
          <a:extLst>
            <a:ext uri="{FF2B5EF4-FFF2-40B4-BE49-F238E27FC236}">
              <a16:creationId xmlns:a16="http://schemas.microsoft.com/office/drawing/2014/main" id="{1BF3331A-7B0D-4D66-95C2-0371674825B3}"/>
            </a:ext>
          </a:extLst>
        </xdr:cNvPr>
        <xdr:cNvSpPr/>
      </xdr:nvSpPr>
      <xdr:spPr>
        <a:xfrm>
          <a:off x="4010025" y="71056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53</xdr:row>
      <xdr:rowOff>9524</xdr:rowOff>
    </xdr:from>
    <xdr:to>
      <xdr:col>6</xdr:col>
      <xdr:colOff>438150</xdr:colOff>
      <xdr:row>53</xdr:row>
      <xdr:rowOff>152399</xdr:rowOff>
    </xdr:to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id="{0CEB8D53-6DF4-4B35-948F-78B1AC0FF44C}"/>
            </a:ext>
          </a:extLst>
        </xdr:cNvPr>
        <xdr:cNvSpPr/>
      </xdr:nvSpPr>
      <xdr:spPr>
        <a:xfrm>
          <a:off x="4572000" y="71056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53</xdr:row>
      <xdr:rowOff>9524</xdr:rowOff>
    </xdr:from>
    <xdr:to>
      <xdr:col>5</xdr:col>
      <xdr:colOff>466725</xdr:colOff>
      <xdr:row>53</xdr:row>
      <xdr:rowOff>152399</xdr:rowOff>
    </xdr:to>
    <xdr:sp macro="" textlink="">
      <xdr:nvSpPr>
        <xdr:cNvPr id="48" name="Rectangle 47">
          <a:extLst>
            <a:ext uri="{FF2B5EF4-FFF2-40B4-BE49-F238E27FC236}">
              <a16:creationId xmlns:a16="http://schemas.microsoft.com/office/drawing/2014/main" id="{90D8035B-D743-435D-AA96-57185F6C4346}"/>
            </a:ext>
          </a:extLst>
        </xdr:cNvPr>
        <xdr:cNvSpPr/>
      </xdr:nvSpPr>
      <xdr:spPr>
        <a:xfrm>
          <a:off x="4010025" y="71056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53</xdr:row>
      <xdr:rowOff>9524</xdr:rowOff>
    </xdr:from>
    <xdr:to>
      <xdr:col>6</xdr:col>
      <xdr:colOff>438150</xdr:colOff>
      <xdr:row>53</xdr:row>
      <xdr:rowOff>152399</xdr:rowOff>
    </xdr:to>
    <xdr:sp macro="" textlink="">
      <xdr:nvSpPr>
        <xdr:cNvPr id="49" name="Rectangle 48">
          <a:extLst>
            <a:ext uri="{FF2B5EF4-FFF2-40B4-BE49-F238E27FC236}">
              <a16:creationId xmlns:a16="http://schemas.microsoft.com/office/drawing/2014/main" id="{61BACAB6-B2F5-4515-8405-7C20F1F9B234}"/>
            </a:ext>
          </a:extLst>
        </xdr:cNvPr>
        <xdr:cNvSpPr/>
      </xdr:nvSpPr>
      <xdr:spPr>
        <a:xfrm>
          <a:off x="4572000" y="71056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53</xdr:row>
      <xdr:rowOff>9524</xdr:rowOff>
    </xdr:from>
    <xdr:to>
      <xdr:col>5</xdr:col>
      <xdr:colOff>466725</xdr:colOff>
      <xdr:row>53</xdr:row>
      <xdr:rowOff>152399</xdr:rowOff>
    </xdr:to>
    <xdr:sp macro="" textlink="">
      <xdr:nvSpPr>
        <xdr:cNvPr id="50" name="Rectangle 49">
          <a:extLst>
            <a:ext uri="{FF2B5EF4-FFF2-40B4-BE49-F238E27FC236}">
              <a16:creationId xmlns:a16="http://schemas.microsoft.com/office/drawing/2014/main" id="{417CA31F-14DC-4487-B009-FEC4F8C128A0}"/>
            </a:ext>
          </a:extLst>
        </xdr:cNvPr>
        <xdr:cNvSpPr/>
      </xdr:nvSpPr>
      <xdr:spPr>
        <a:xfrm>
          <a:off x="4010025" y="71056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53</xdr:row>
      <xdr:rowOff>9524</xdr:rowOff>
    </xdr:from>
    <xdr:to>
      <xdr:col>6</xdr:col>
      <xdr:colOff>438150</xdr:colOff>
      <xdr:row>53</xdr:row>
      <xdr:rowOff>152399</xdr:rowOff>
    </xdr:to>
    <xdr:sp macro="" textlink="">
      <xdr:nvSpPr>
        <xdr:cNvPr id="51" name="Rectangle 50">
          <a:extLst>
            <a:ext uri="{FF2B5EF4-FFF2-40B4-BE49-F238E27FC236}">
              <a16:creationId xmlns:a16="http://schemas.microsoft.com/office/drawing/2014/main" id="{ADF58F58-AEA9-4347-9328-13DC04319FC0}"/>
            </a:ext>
          </a:extLst>
        </xdr:cNvPr>
        <xdr:cNvSpPr/>
      </xdr:nvSpPr>
      <xdr:spPr>
        <a:xfrm>
          <a:off x="4572000" y="71056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53</xdr:row>
      <xdr:rowOff>9524</xdr:rowOff>
    </xdr:from>
    <xdr:to>
      <xdr:col>5</xdr:col>
      <xdr:colOff>466725</xdr:colOff>
      <xdr:row>53</xdr:row>
      <xdr:rowOff>152399</xdr:rowOff>
    </xdr:to>
    <xdr:sp macro="" textlink="">
      <xdr:nvSpPr>
        <xdr:cNvPr id="52" name="Rectangle 51">
          <a:extLst>
            <a:ext uri="{FF2B5EF4-FFF2-40B4-BE49-F238E27FC236}">
              <a16:creationId xmlns:a16="http://schemas.microsoft.com/office/drawing/2014/main" id="{C7E15B3E-A448-48E8-AC1F-B8DDC413820E}"/>
            </a:ext>
          </a:extLst>
        </xdr:cNvPr>
        <xdr:cNvSpPr/>
      </xdr:nvSpPr>
      <xdr:spPr>
        <a:xfrm>
          <a:off x="4010025" y="71056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53</xdr:row>
      <xdr:rowOff>9524</xdr:rowOff>
    </xdr:from>
    <xdr:to>
      <xdr:col>6</xdr:col>
      <xdr:colOff>438150</xdr:colOff>
      <xdr:row>53</xdr:row>
      <xdr:rowOff>152399</xdr:rowOff>
    </xdr:to>
    <xdr:sp macro="" textlink="">
      <xdr:nvSpPr>
        <xdr:cNvPr id="53" name="Rectangle 52">
          <a:extLst>
            <a:ext uri="{FF2B5EF4-FFF2-40B4-BE49-F238E27FC236}">
              <a16:creationId xmlns:a16="http://schemas.microsoft.com/office/drawing/2014/main" id="{A245C978-B299-43FB-BA52-71E4F45AB3C5}"/>
            </a:ext>
          </a:extLst>
        </xdr:cNvPr>
        <xdr:cNvSpPr/>
      </xdr:nvSpPr>
      <xdr:spPr>
        <a:xfrm>
          <a:off x="4572000" y="71056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40</xdr:row>
      <xdr:rowOff>9524</xdr:rowOff>
    </xdr:from>
    <xdr:to>
      <xdr:col>5</xdr:col>
      <xdr:colOff>466725</xdr:colOff>
      <xdr:row>40</xdr:row>
      <xdr:rowOff>152399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733CDC9A-1CE5-402D-BB83-65CEE43EEE67}"/>
            </a:ext>
          </a:extLst>
        </xdr:cNvPr>
        <xdr:cNvSpPr/>
      </xdr:nvSpPr>
      <xdr:spPr>
        <a:xfrm>
          <a:off x="4010025" y="91249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40</xdr:row>
      <xdr:rowOff>9524</xdr:rowOff>
    </xdr:from>
    <xdr:to>
      <xdr:col>6</xdr:col>
      <xdr:colOff>438150</xdr:colOff>
      <xdr:row>40</xdr:row>
      <xdr:rowOff>152399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BCB45BF6-6875-4958-B0F0-C63FBFBC97E7}"/>
            </a:ext>
          </a:extLst>
        </xdr:cNvPr>
        <xdr:cNvSpPr/>
      </xdr:nvSpPr>
      <xdr:spPr>
        <a:xfrm>
          <a:off x="4572000" y="91249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43</xdr:row>
      <xdr:rowOff>9524</xdr:rowOff>
    </xdr:from>
    <xdr:to>
      <xdr:col>5</xdr:col>
      <xdr:colOff>466725</xdr:colOff>
      <xdr:row>43</xdr:row>
      <xdr:rowOff>152399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6971C0F3-61DA-40E8-B3BA-2551FDE49E33}"/>
            </a:ext>
          </a:extLst>
        </xdr:cNvPr>
        <xdr:cNvSpPr/>
      </xdr:nvSpPr>
      <xdr:spPr>
        <a:xfrm>
          <a:off x="4010025" y="961072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43</xdr:row>
      <xdr:rowOff>9524</xdr:rowOff>
    </xdr:from>
    <xdr:to>
      <xdr:col>6</xdr:col>
      <xdr:colOff>438150</xdr:colOff>
      <xdr:row>43</xdr:row>
      <xdr:rowOff>152399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43250328-4E76-4FD7-920B-E2B86F0AB60C}"/>
            </a:ext>
          </a:extLst>
        </xdr:cNvPr>
        <xdr:cNvSpPr/>
      </xdr:nvSpPr>
      <xdr:spPr>
        <a:xfrm>
          <a:off x="4572000" y="961072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6</xdr:col>
      <xdr:colOff>314325</xdr:colOff>
      <xdr:row>47</xdr:row>
      <xdr:rowOff>9524</xdr:rowOff>
    </xdr:from>
    <xdr:to>
      <xdr:col>6</xdr:col>
      <xdr:colOff>438150</xdr:colOff>
      <xdr:row>47</xdr:row>
      <xdr:rowOff>152399</xdr:rowOff>
    </xdr:to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E56F5985-25CB-4806-8F20-8B2B3AFA0C41}"/>
            </a:ext>
          </a:extLst>
        </xdr:cNvPr>
        <xdr:cNvSpPr/>
      </xdr:nvSpPr>
      <xdr:spPr>
        <a:xfrm>
          <a:off x="4572000" y="1025842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47</xdr:row>
      <xdr:rowOff>9524</xdr:rowOff>
    </xdr:from>
    <xdr:to>
      <xdr:col>5</xdr:col>
      <xdr:colOff>466725</xdr:colOff>
      <xdr:row>47</xdr:row>
      <xdr:rowOff>152399</xdr:rowOff>
    </xdr:to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id="{4057ECD2-6630-4579-9ABF-E08834634397}"/>
            </a:ext>
          </a:extLst>
        </xdr:cNvPr>
        <xdr:cNvSpPr/>
      </xdr:nvSpPr>
      <xdr:spPr>
        <a:xfrm>
          <a:off x="4010025" y="1025842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5</xdr:col>
      <xdr:colOff>342900</xdr:colOff>
      <xdr:row>48</xdr:row>
      <xdr:rowOff>9524</xdr:rowOff>
    </xdr:from>
    <xdr:to>
      <xdr:col>5</xdr:col>
      <xdr:colOff>466725</xdr:colOff>
      <xdr:row>48</xdr:row>
      <xdr:rowOff>152399</xdr:rowOff>
    </xdr:to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9B409119-6FCE-4762-BFF7-71CF2F79D625}"/>
            </a:ext>
          </a:extLst>
        </xdr:cNvPr>
        <xdr:cNvSpPr/>
      </xdr:nvSpPr>
      <xdr:spPr>
        <a:xfrm>
          <a:off x="4010025" y="104203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48</xdr:row>
      <xdr:rowOff>9524</xdr:rowOff>
    </xdr:from>
    <xdr:to>
      <xdr:col>6</xdr:col>
      <xdr:colOff>438150</xdr:colOff>
      <xdr:row>48</xdr:row>
      <xdr:rowOff>152399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F88DA3D1-FF4E-4490-BB6E-B65285C78298}"/>
            </a:ext>
          </a:extLst>
        </xdr:cNvPr>
        <xdr:cNvSpPr/>
      </xdr:nvSpPr>
      <xdr:spPr>
        <a:xfrm>
          <a:off x="4572000" y="104203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49</xdr:row>
      <xdr:rowOff>9524</xdr:rowOff>
    </xdr:from>
    <xdr:to>
      <xdr:col>5</xdr:col>
      <xdr:colOff>466725</xdr:colOff>
      <xdr:row>49</xdr:row>
      <xdr:rowOff>152399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FE9DFBB0-99D5-4361-A6CA-7B7145519CBC}"/>
            </a:ext>
          </a:extLst>
        </xdr:cNvPr>
        <xdr:cNvSpPr/>
      </xdr:nvSpPr>
      <xdr:spPr>
        <a:xfrm>
          <a:off x="4010025" y="69151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49</xdr:row>
      <xdr:rowOff>9524</xdr:rowOff>
    </xdr:from>
    <xdr:to>
      <xdr:col>6</xdr:col>
      <xdr:colOff>438150</xdr:colOff>
      <xdr:row>49</xdr:row>
      <xdr:rowOff>152399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5418EABE-4369-40F3-82DB-4A121620C2F1}"/>
            </a:ext>
          </a:extLst>
        </xdr:cNvPr>
        <xdr:cNvSpPr/>
      </xdr:nvSpPr>
      <xdr:spPr>
        <a:xfrm>
          <a:off x="4572000" y="69151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40</xdr:row>
      <xdr:rowOff>9524</xdr:rowOff>
    </xdr:from>
    <xdr:to>
      <xdr:col>5</xdr:col>
      <xdr:colOff>466725</xdr:colOff>
      <xdr:row>40</xdr:row>
      <xdr:rowOff>152399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CFCA90A-71CA-40F6-941F-C519B2C22887}"/>
            </a:ext>
          </a:extLst>
        </xdr:cNvPr>
        <xdr:cNvSpPr/>
      </xdr:nvSpPr>
      <xdr:spPr>
        <a:xfrm>
          <a:off x="4010025" y="8258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40</xdr:row>
      <xdr:rowOff>9524</xdr:rowOff>
    </xdr:from>
    <xdr:to>
      <xdr:col>6</xdr:col>
      <xdr:colOff>438150</xdr:colOff>
      <xdr:row>40</xdr:row>
      <xdr:rowOff>152399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C702A5E7-F71F-4AFA-8174-76AB351C91D3}"/>
            </a:ext>
          </a:extLst>
        </xdr:cNvPr>
        <xdr:cNvSpPr/>
      </xdr:nvSpPr>
      <xdr:spPr>
        <a:xfrm>
          <a:off x="4572000" y="8258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40</xdr:row>
      <xdr:rowOff>9524</xdr:rowOff>
    </xdr:from>
    <xdr:to>
      <xdr:col>5</xdr:col>
      <xdr:colOff>466725</xdr:colOff>
      <xdr:row>40</xdr:row>
      <xdr:rowOff>152399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7CB8C050-815E-41B8-AA62-81384CA01959}"/>
            </a:ext>
          </a:extLst>
        </xdr:cNvPr>
        <xdr:cNvSpPr/>
      </xdr:nvSpPr>
      <xdr:spPr>
        <a:xfrm>
          <a:off x="4010025" y="8258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40</xdr:row>
      <xdr:rowOff>9524</xdr:rowOff>
    </xdr:from>
    <xdr:to>
      <xdr:col>6</xdr:col>
      <xdr:colOff>438150</xdr:colOff>
      <xdr:row>40</xdr:row>
      <xdr:rowOff>152399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E60DFA74-5727-4CE9-B88A-B33F17F90C6B}"/>
            </a:ext>
          </a:extLst>
        </xdr:cNvPr>
        <xdr:cNvSpPr/>
      </xdr:nvSpPr>
      <xdr:spPr>
        <a:xfrm>
          <a:off x="4572000" y="8258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40</xdr:row>
      <xdr:rowOff>9524</xdr:rowOff>
    </xdr:from>
    <xdr:to>
      <xdr:col>5</xdr:col>
      <xdr:colOff>466725</xdr:colOff>
      <xdr:row>40</xdr:row>
      <xdr:rowOff>152399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EFED45A5-2145-4DD5-92B5-2E5335BE33FA}"/>
            </a:ext>
          </a:extLst>
        </xdr:cNvPr>
        <xdr:cNvSpPr/>
      </xdr:nvSpPr>
      <xdr:spPr>
        <a:xfrm>
          <a:off x="4010025" y="8258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40</xdr:row>
      <xdr:rowOff>9524</xdr:rowOff>
    </xdr:from>
    <xdr:to>
      <xdr:col>6</xdr:col>
      <xdr:colOff>438150</xdr:colOff>
      <xdr:row>40</xdr:row>
      <xdr:rowOff>152399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317F04F7-2D3C-4AF5-9136-D9556EBB2186}"/>
            </a:ext>
          </a:extLst>
        </xdr:cNvPr>
        <xdr:cNvSpPr/>
      </xdr:nvSpPr>
      <xdr:spPr>
        <a:xfrm>
          <a:off x="4572000" y="8258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40</xdr:row>
      <xdr:rowOff>9524</xdr:rowOff>
    </xdr:from>
    <xdr:to>
      <xdr:col>5</xdr:col>
      <xdr:colOff>466725</xdr:colOff>
      <xdr:row>40</xdr:row>
      <xdr:rowOff>152399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87880EB0-AC9A-4D7C-BB80-C51989B79AE4}"/>
            </a:ext>
          </a:extLst>
        </xdr:cNvPr>
        <xdr:cNvSpPr/>
      </xdr:nvSpPr>
      <xdr:spPr>
        <a:xfrm>
          <a:off x="4010025" y="8258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40</xdr:row>
      <xdr:rowOff>9524</xdr:rowOff>
    </xdr:from>
    <xdr:to>
      <xdr:col>6</xdr:col>
      <xdr:colOff>438150</xdr:colOff>
      <xdr:row>40</xdr:row>
      <xdr:rowOff>152399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E28D2E0F-0CC5-459B-8844-5B4B42B2F132}"/>
            </a:ext>
          </a:extLst>
        </xdr:cNvPr>
        <xdr:cNvSpPr/>
      </xdr:nvSpPr>
      <xdr:spPr>
        <a:xfrm>
          <a:off x="4572000" y="8258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40</xdr:row>
      <xdr:rowOff>9524</xdr:rowOff>
    </xdr:from>
    <xdr:to>
      <xdr:col>5</xdr:col>
      <xdr:colOff>466725</xdr:colOff>
      <xdr:row>40</xdr:row>
      <xdr:rowOff>152399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2E5192D4-2CD7-49C3-B6A1-DBBBAC337B22}"/>
            </a:ext>
          </a:extLst>
        </xdr:cNvPr>
        <xdr:cNvSpPr/>
      </xdr:nvSpPr>
      <xdr:spPr>
        <a:xfrm>
          <a:off x="4010025" y="8258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40</xdr:row>
      <xdr:rowOff>9524</xdr:rowOff>
    </xdr:from>
    <xdr:to>
      <xdr:col>6</xdr:col>
      <xdr:colOff>438150</xdr:colOff>
      <xdr:row>40</xdr:row>
      <xdr:rowOff>152399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8C5778C6-D2C5-4A66-857F-603F1EC73B10}"/>
            </a:ext>
          </a:extLst>
        </xdr:cNvPr>
        <xdr:cNvSpPr/>
      </xdr:nvSpPr>
      <xdr:spPr>
        <a:xfrm>
          <a:off x="4572000" y="8258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40</xdr:row>
      <xdr:rowOff>9524</xdr:rowOff>
    </xdr:from>
    <xdr:to>
      <xdr:col>5</xdr:col>
      <xdr:colOff>466725</xdr:colOff>
      <xdr:row>40</xdr:row>
      <xdr:rowOff>152399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7B27A599-9D8A-4AE2-99BE-9B30907CA450}"/>
            </a:ext>
          </a:extLst>
        </xdr:cNvPr>
        <xdr:cNvSpPr/>
      </xdr:nvSpPr>
      <xdr:spPr>
        <a:xfrm>
          <a:off x="4010025" y="8258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40</xdr:row>
      <xdr:rowOff>9524</xdr:rowOff>
    </xdr:from>
    <xdr:to>
      <xdr:col>6</xdr:col>
      <xdr:colOff>438150</xdr:colOff>
      <xdr:row>40</xdr:row>
      <xdr:rowOff>152399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9B8CFB0B-DF75-4638-8C7F-1905B2E2AE81}"/>
            </a:ext>
          </a:extLst>
        </xdr:cNvPr>
        <xdr:cNvSpPr/>
      </xdr:nvSpPr>
      <xdr:spPr>
        <a:xfrm>
          <a:off x="4572000" y="8258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40</xdr:row>
      <xdr:rowOff>9524</xdr:rowOff>
    </xdr:from>
    <xdr:to>
      <xdr:col>5</xdr:col>
      <xdr:colOff>466725</xdr:colOff>
      <xdr:row>40</xdr:row>
      <xdr:rowOff>152399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39ACC48C-F076-4482-8733-8A97346E07C6}"/>
            </a:ext>
          </a:extLst>
        </xdr:cNvPr>
        <xdr:cNvSpPr/>
      </xdr:nvSpPr>
      <xdr:spPr>
        <a:xfrm>
          <a:off x="4010025" y="8258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40</xdr:row>
      <xdr:rowOff>9524</xdr:rowOff>
    </xdr:from>
    <xdr:to>
      <xdr:col>6</xdr:col>
      <xdr:colOff>438150</xdr:colOff>
      <xdr:row>40</xdr:row>
      <xdr:rowOff>152399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AD1E6596-5F61-438D-9AC5-66336CB9A1BB}"/>
            </a:ext>
          </a:extLst>
        </xdr:cNvPr>
        <xdr:cNvSpPr/>
      </xdr:nvSpPr>
      <xdr:spPr>
        <a:xfrm>
          <a:off x="4572000" y="8258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40</xdr:row>
      <xdr:rowOff>9524</xdr:rowOff>
    </xdr:from>
    <xdr:to>
      <xdr:col>5</xdr:col>
      <xdr:colOff>466725</xdr:colOff>
      <xdr:row>40</xdr:row>
      <xdr:rowOff>152399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D2488BA3-D645-4206-BF1A-970A1E533069}"/>
            </a:ext>
          </a:extLst>
        </xdr:cNvPr>
        <xdr:cNvSpPr/>
      </xdr:nvSpPr>
      <xdr:spPr>
        <a:xfrm>
          <a:off x="4010025" y="8258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40</xdr:row>
      <xdr:rowOff>9524</xdr:rowOff>
    </xdr:from>
    <xdr:to>
      <xdr:col>6</xdr:col>
      <xdr:colOff>438150</xdr:colOff>
      <xdr:row>40</xdr:row>
      <xdr:rowOff>152399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CED04BD1-9F83-41AF-A447-8508D8491DD1}"/>
            </a:ext>
          </a:extLst>
        </xdr:cNvPr>
        <xdr:cNvSpPr/>
      </xdr:nvSpPr>
      <xdr:spPr>
        <a:xfrm>
          <a:off x="4572000" y="8258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43</xdr:row>
      <xdr:rowOff>9524</xdr:rowOff>
    </xdr:from>
    <xdr:to>
      <xdr:col>5</xdr:col>
      <xdr:colOff>466725</xdr:colOff>
      <xdr:row>43</xdr:row>
      <xdr:rowOff>152399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31E8DFDA-B1DA-4460-B405-C91DDC546CB5}"/>
            </a:ext>
          </a:extLst>
        </xdr:cNvPr>
        <xdr:cNvSpPr/>
      </xdr:nvSpPr>
      <xdr:spPr>
        <a:xfrm>
          <a:off x="4010025" y="87439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43</xdr:row>
      <xdr:rowOff>9524</xdr:rowOff>
    </xdr:from>
    <xdr:to>
      <xdr:col>6</xdr:col>
      <xdr:colOff>438150</xdr:colOff>
      <xdr:row>43</xdr:row>
      <xdr:rowOff>152399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43949FE1-2E9A-41EF-B871-218DE6E4C6C6}"/>
            </a:ext>
          </a:extLst>
        </xdr:cNvPr>
        <xdr:cNvSpPr/>
      </xdr:nvSpPr>
      <xdr:spPr>
        <a:xfrm>
          <a:off x="4572000" y="87439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43</xdr:row>
      <xdr:rowOff>9524</xdr:rowOff>
    </xdr:from>
    <xdr:to>
      <xdr:col>5</xdr:col>
      <xdr:colOff>466725</xdr:colOff>
      <xdr:row>43</xdr:row>
      <xdr:rowOff>152399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BA1259AA-94F9-4413-BEC8-D93E8DBB7278}"/>
            </a:ext>
          </a:extLst>
        </xdr:cNvPr>
        <xdr:cNvSpPr/>
      </xdr:nvSpPr>
      <xdr:spPr>
        <a:xfrm>
          <a:off x="4010025" y="87439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43</xdr:row>
      <xdr:rowOff>9524</xdr:rowOff>
    </xdr:from>
    <xdr:to>
      <xdr:col>6</xdr:col>
      <xdr:colOff>438150</xdr:colOff>
      <xdr:row>43</xdr:row>
      <xdr:rowOff>152399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E2428675-F917-4B4C-829B-E22EE008797C}"/>
            </a:ext>
          </a:extLst>
        </xdr:cNvPr>
        <xdr:cNvSpPr/>
      </xdr:nvSpPr>
      <xdr:spPr>
        <a:xfrm>
          <a:off x="4572000" y="87439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43</xdr:row>
      <xdr:rowOff>9524</xdr:rowOff>
    </xdr:from>
    <xdr:to>
      <xdr:col>5</xdr:col>
      <xdr:colOff>466725</xdr:colOff>
      <xdr:row>43</xdr:row>
      <xdr:rowOff>152399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B2BBB7BF-E3B5-4FAE-A83E-F336F836D78A}"/>
            </a:ext>
          </a:extLst>
        </xdr:cNvPr>
        <xdr:cNvSpPr/>
      </xdr:nvSpPr>
      <xdr:spPr>
        <a:xfrm>
          <a:off x="4010025" y="87439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43</xdr:row>
      <xdr:rowOff>9524</xdr:rowOff>
    </xdr:from>
    <xdr:to>
      <xdr:col>6</xdr:col>
      <xdr:colOff>438150</xdr:colOff>
      <xdr:row>43</xdr:row>
      <xdr:rowOff>152399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54514CDD-18BE-44CE-AFE6-AA4B450A31B6}"/>
            </a:ext>
          </a:extLst>
        </xdr:cNvPr>
        <xdr:cNvSpPr/>
      </xdr:nvSpPr>
      <xdr:spPr>
        <a:xfrm>
          <a:off x="4572000" y="87439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43</xdr:row>
      <xdr:rowOff>9524</xdr:rowOff>
    </xdr:from>
    <xdr:to>
      <xdr:col>5</xdr:col>
      <xdr:colOff>466725</xdr:colOff>
      <xdr:row>43</xdr:row>
      <xdr:rowOff>152399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188FA155-EE9E-47F6-B33D-B62D03BFF506}"/>
            </a:ext>
          </a:extLst>
        </xdr:cNvPr>
        <xdr:cNvSpPr/>
      </xdr:nvSpPr>
      <xdr:spPr>
        <a:xfrm>
          <a:off x="4010025" y="87439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43</xdr:row>
      <xdr:rowOff>9524</xdr:rowOff>
    </xdr:from>
    <xdr:to>
      <xdr:col>6</xdr:col>
      <xdr:colOff>438150</xdr:colOff>
      <xdr:row>43</xdr:row>
      <xdr:rowOff>152399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27DE7FCC-BE25-423E-A8F8-D3E61497523C}"/>
            </a:ext>
          </a:extLst>
        </xdr:cNvPr>
        <xdr:cNvSpPr/>
      </xdr:nvSpPr>
      <xdr:spPr>
        <a:xfrm>
          <a:off x="4572000" y="87439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43</xdr:row>
      <xdr:rowOff>9524</xdr:rowOff>
    </xdr:from>
    <xdr:to>
      <xdr:col>5</xdr:col>
      <xdr:colOff>466725</xdr:colOff>
      <xdr:row>43</xdr:row>
      <xdr:rowOff>152399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228CBA29-A936-4EBD-A750-4D926E0A0E35}"/>
            </a:ext>
          </a:extLst>
        </xdr:cNvPr>
        <xdr:cNvSpPr/>
      </xdr:nvSpPr>
      <xdr:spPr>
        <a:xfrm>
          <a:off x="4010025" y="87439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43</xdr:row>
      <xdr:rowOff>9524</xdr:rowOff>
    </xdr:from>
    <xdr:to>
      <xdr:col>6</xdr:col>
      <xdr:colOff>438150</xdr:colOff>
      <xdr:row>43</xdr:row>
      <xdr:rowOff>152399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CB1EF75D-F830-4591-B9D7-09A34BAC970F}"/>
            </a:ext>
          </a:extLst>
        </xdr:cNvPr>
        <xdr:cNvSpPr/>
      </xdr:nvSpPr>
      <xdr:spPr>
        <a:xfrm>
          <a:off x="4572000" y="87439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43</xdr:row>
      <xdr:rowOff>9524</xdr:rowOff>
    </xdr:from>
    <xdr:to>
      <xdr:col>5</xdr:col>
      <xdr:colOff>466725</xdr:colOff>
      <xdr:row>43</xdr:row>
      <xdr:rowOff>152399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3CA51F39-735F-435D-B7AA-646B29B627D1}"/>
            </a:ext>
          </a:extLst>
        </xdr:cNvPr>
        <xdr:cNvSpPr/>
      </xdr:nvSpPr>
      <xdr:spPr>
        <a:xfrm>
          <a:off x="4010025" y="87439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43</xdr:row>
      <xdr:rowOff>9524</xdr:rowOff>
    </xdr:from>
    <xdr:to>
      <xdr:col>6</xdr:col>
      <xdr:colOff>438150</xdr:colOff>
      <xdr:row>43</xdr:row>
      <xdr:rowOff>152399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F4609F7C-9EA0-4407-A084-D8BBA6392851}"/>
            </a:ext>
          </a:extLst>
        </xdr:cNvPr>
        <xdr:cNvSpPr/>
      </xdr:nvSpPr>
      <xdr:spPr>
        <a:xfrm>
          <a:off x="4572000" y="87439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43</xdr:row>
      <xdr:rowOff>9524</xdr:rowOff>
    </xdr:from>
    <xdr:to>
      <xdr:col>5</xdr:col>
      <xdr:colOff>466725</xdr:colOff>
      <xdr:row>43</xdr:row>
      <xdr:rowOff>152399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FF6E59B4-C5DC-4AA1-A290-32C38A027B1C}"/>
            </a:ext>
          </a:extLst>
        </xdr:cNvPr>
        <xdr:cNvSpPr/>
      </xdr:nvSpPr>
      <xdr:spPr>
        <a:xfrm>
          <a:off x="4010025" y="87439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43</xdr:row>
      <xdr:rowOff>9524</xdr:rowOff>
    </xdr:from>
    <xdr:to>
      <xdr:col>6</xdr:col>
      <xdr:colOff>438150</xdr:colOff>
      <xdr:row>43</xdr:row>
      <xdr:rowOff>152399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FE2958C4-546D-4C7C-BC74-F4571710F69E}"/>
            </a:ext>
          </a:extLst>
        </xdr:cNvPr>
        <xdr:cNvSpPr/>
      </xdr:nvSpPr>
      <xdr:spPr>
        <a:xfrm>
          <a:off x="4572000" y="87439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6</xdr:col>
      <xdr:colOff>314325</xdr:colOff>
      <xdr:row>43</xdr:row>
      <xdr:rowOff>9524</xdr:rowOff>
    </xdr:from>
    <xdr:to>
      <xdr:col>6</xdr:col>
      <xdr:colOff>438150</xdr:colOff>
      <xdr:row>43</xdr:row>
      <xdr:rowOff>152399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D09CC0FC-97D7-43C3-A3C3-17EAA75FC5FB}"/>
            </a:ext>
          </a:extLst>
        </xdr:cNvPr>
        <xdr:cNvSpPr/>
      </xdr:nvSpPr>
      <xdr:spPr>
        <a:xfrm>
          <a:off x="4572000" y="87439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49</xdr:row>
      <xdr:rowOff>9524</xdr:rowOff>
    </xdr:from>
    <xdr:to>
      <xdr:col>5</xdr:col>
      <xdr:colOff>466725</xdr:colOff>
      <xdr:row>49</xdr:row>
      <xdr:rowOff>152399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FD8E38BB-8BE3-46FD-A864-03FECEFDAAEF}"/>
            </a:ext>
          </a:extLst>
        </xdr:cNvPr>
        <xdr:cNvSpPr/>
      </xdr:nvSpPr>
      <xdr:spPr>
        <a:xfrm>
          <a:off x="4010025" y="93916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49</xdr:row>
      <xdr:rowOff>9524</xdr:rowOff>
    </xdr:from>
    <xdr:to>
      <xdr:col>6</xdr:col>
      <xdr:colOff>438150</xdr:colOff>
      <xdr:row>49</xdr:row>
      <xdr:rowOff>152399</xdr:rowOff>
    </xdr:to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3E4B52AA-960B-41E5-8916-186E74FC4C3D}"/>
            </a:ext>
          </a:extLst>
        </xdr:cNvPr>
        <xdr:cNvSpPr/>
      </xdr:nvSpPr>
      <xdr:spPr>
        <a:xfrm>
          <a:off x="4572000" y="93916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49</xdr:row>
      <xdr:rowOff>9524</xdr:rowOff>
    </xdr:from>
    <xdr:to>
      <xdr:col>5</xdr:col>
      <xdr:colOff>466725</xdr:colOff>
      <xdr:row>49</xdr:row>
      <xdr:rowOff>152399</xdr:rowOff>
    </xdr:to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id="{7F8574D8-1661-4353-9D71-29FF2DA07D8C}"/>
            </a:ext>
          </a:extLst>
        </xdr:cNvPr>
        <xdr:cNvSpPr/>
      </xdr:nvSpPr>
      <xdr:spPr>
        <a:xfrm>
          <a:off x="4010025" y="93916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5</xdr:col>
      <xdr:colOff>342900</xdr:colOff>
      <xdr:row>50</xdr:row>
      <xdr:rowOff>9524</xdr:rowOff>
    </xdr:from>
    <xdr:to>
      <xdr:col>5</xdr:col>
      <xdr:colOff>466725</xdr:colOff>
      <xdr:row>50</xdr:row>
      <xdr:rowOff>152399</xdr:rowOff>
    </xdr:to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5F98C564-0034-4DCE-8BEE-6ADA04B5562A}"/>
            </a:ext>
          </a:extLst>
        </xdr:cNvPr>
        <xdr:cNvSpPr/>
      </xdr:nvSpPr>
      <xdr:spPr>
        <a:xfrm>
          <a:off x="4010025" y="95535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50</xdr:row>
      <xdr:rowOff>9524</xdr:rowOff>
    </xdr:from>
    <xdr:to>
      <xdr:col>6</xdr:col>
      <xdr:colOff>438150</xdr:colOff>
      <xdr:row>50</xdr:row>
      <xdr:rowOff>152399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4668522F-605E-4FDD-9D48-623CC4F21E0B}"/>
            </a:ext>
          </a:extLst>
        </xdr:cNvPr>
        <xdr:cNvSpPr/>
      </xdr:nvSpPr>
      <xdr:spPr>
        <a:xfrm>
          <a:off x="4572000" y="95535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51</xdr:row>
      <xdr:rowOff>9524</xdr:rowOff>
    </xdr:from>
    <xdr:to>
      <xdr:col>5</xdr:col>
      <xdr:colOff>466725</xdr:colOff>
      <xdr:row>51</xdr:row>
      <xdr:rowOff>152399</xdr:rowOff>
    </xdr:to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id="{6CCF6DEF-FADA-414A-BBA8-8F18DF2F79C5}"/>
            </a:ext>
          </a:extLst>
        </xdr:cNvPr>
        <xdr:cNvSpPr/>
      </xdr:nvSpPr>
      <xdr:spPr>
        <a:xfrm>
          <a:off x="4010025" y="694372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51</xdr:row>
      <xdr:rowOff>9524</xdr:rowOff>
    </xdr:from>
    <xdr:to>
      <xdr:col>6</xdr:col>
      <xdr:colOff>438150</xdr:colOff>
      <xdr:row>51</xdr:row>
      <xdr:rowOff>152399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id="{02C01DCC-CFED-4D42-9E18-508FFEA8C7B0}"/>
            </a:ext>
          </a:extLst>
        </xdr:cNvPr>
        <xdr:cNvSpPr/>
      </xdr:nvSpPr>
      <xdr:spPr>
        <a:xfrm>
          <a:off x="4572000" y="694372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51</xdr:row>
      <xdr:rowOff>9524</xdr:rowOff>
    </xdr:from>
    <xdr:to>
      <xdr:col>5</xdr:col>
      <xdr:colOff>466725</xdr:colOff>
      <xdr:row>51</xdr:row>
      <xdr:rowOff>152399</xdr:rowOff>
    </xdr:to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id="{92D9235F-E210-439A-A374-70C2CF35E35D}"/>
            </a:ext>
          </a:extLst>
        </xdr:cNvPr>
        <xdr:cNvSpPr/>
      </xdr:nvSpPr>
      <xdr:spPr>
        <a:xfrm>
          <a:off x="4010025" y="694372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51</xdr:row>
      <xdr:rowOff>9524</xdr:rowOff>
    </xdr:from>
    <xdr:to>
      <xdr:col>6</xdr:col>
      <xdr:colOff>438150</xdr:colOff>
      <xdr:row>51</xdr:row>
      <xdr:rowOff>152399</xdr:rowOff>
    </xdr:to>
    <xdr:sp macro="" textlink="">
      <xdr:nvSpPr>
        <xdr:cNvPr id="41" name="Rectangle 40">
          <a:extLst>
            <a:ext uri="{FF2B5EF4-FFF2-40B4-BE49-F238E27FC236}">
              <a16:creationId xmlns:a16="http://schemas.microsoft.com/office/drawing/2014/main" id="{488D5127-D8B6-4DD8-B1A8-1599F301863A}"/>
            </a:ext>
          </a:extLst>
        </xdr:cNvPr>
        <xdr:cNvSpPr/>
      </xdr:nvSpPr>
      <xdr:spPr>
        <a:xfrm>
          <a:off x="4572000" y="694372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51</xdr:row>
      <xdr:rowOff>9524</xdr:rowOff>
    </xdr:from>
    <xdr:to>
      <xdr:col>5</xdr:col>
      <xdr:colOff>466725</xdr:colOff>
      <xdr:row>51</xdr:row>
      <xdr:rowOff>152399</xdr:rowOff>
    </xdr:to>
    <xdr:sp macro="" textlink="">
      <xdr:nvSpPr>
        <xdr:cNvPr id="42" name="Rectangle 41">
          <a:extLst>
            <a:ext uri="{FF2B5EF4-FFF2-40B4-BE49-F238E27FC236}">
              <a16:creationId xmlns:a16="http://schemas.microsoft.com/office/drawing/2014/main" id="{2390B135-BB22-4440-8506-9AC7147C205F}"/>
            </a:ext>
          </a:extLst>
        </xdr:cNvPr>
        <xdr:cNvSpPr/>
      </xdr:nvSpPr>
      <xdr:spPr>
        <a:xfrm>
          <a:off x="4010025" y="694372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51</xdr:row>
      <xdr:rowOff>9524</xdr:rowOff>
    </xdr:from>
    <xdr:to>
      <xdr:col>6</xdr:col>
      <xdr:colOff>438150</xdr:colOff>
      <xdr:row>51</xdr:row>
      <xdr:rowOff>152399</xdr:rowOff>
    </xdr:to>
    <xdr:sp macro="" textlink="">
      <xdr:nvSpPr>
        <xdr:cNvPr id="43" name="Rectangle 42">
          <a:extLst>
            <a:ext uri="{FF2B5EF4-FFF2-40B4-BE49-F238E27FC236}">
              <a16:creationId xmlns:a16="http://schemas.microsoft.com/office/drawing/2014/main" id="{6F68E9C1-8B43-4167-A215-60D52E7564F6}"/>
            </a:ext>
          </a:extLst>
        </xdr:cNvPr>
        <xdr:cNvSpPr/>
      </xdr:nvSpPr>
      <xdr:spPr>
        <a:xfrm>
          <a:off x="4572000" y="694372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51</xdr:row>
      <xdr:rowOff>9524</xdr:rowOff>
    </xdr:from>
    <xdr:to>
      <xdr:col>5</xdr:col>
      <xdr:colOff>466725</xdr:colOff>
      <xdr:row>51</xdr:row>
      <xdr:rowOff>152399</xdr:rowOff>
    </xdr:to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id="{6EFD66D1-7DBB-4177-A887-08752B324C68}"/>
            </a:ext>
          </a:extLst>
        </xdr:cNvPr>
        <xdr:cNvSpPr/>
      </xdr:nvSpPr>
      <xdr:spPr>
        <a:xfrm>
          <a:off x="4010025" y="694372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51</xdr:row>
      <xdr:rowOff>9524</xdr:rowOff>
    </xdr:from>
    <xdr:to>
      <xdr:col>6</xdr:col>
      <xdr:colOff>438150</xdr:colOff>
      <xdr:row>51</xdr:row>
      <xdr:rowOff>152399</xdr:rowOff>
    </xdr:to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id="{7C853261-CCA4-41D1-9D52-6DB318D7EAEA}"/>
            </a:ext>
          </a:extLst>
        </xdr:cNvPr>
        <xdr:cNvSpPr/>
      </xdr:nvSpPr>
      <xdr:spPr>
        <a:xfrm>
          <a:off x="4572000" y="694372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51</xdr:row>
      <xdr:rowOff>9524</xdr:rowOff>
    </xdr:from>
    <xdr:to>
      <xdr:col>5</xdr:col>
      <xdr:colOff>466725</xdr:colOff>
      <xdr:row>51</xdr:row>
      <xdr:rowOff>152399</xdr:rowOff>
    </xdr:to>
    <xdr:sp macro="" textlink="">
      <xdr:nvSpPr>
        <xdr:cNvPr id="46" name="Rectangle 45">
          <a:extLst>
            <a:ext uri="{FF2B5EF4-FFF2-40B4-BE49-F238E27FC236}">
              <a16:creationId xmlns:a16="http://schemas.microsoft.com/office/drawing/2014/main" id="{D36D01E6-62A2-4002-8B92-6414C0ADFB23}"/>
            </a:ext>
          </a:extLst>
        </xdr:cNvPr>
        <xdr:cNvSpPr/>
      </xdr:nvSpPr>
      <xdr:spPr>
        <a:xfrm>
          <a:off x="4010025" y="694372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51</xdr:row>
      <xdr:rowOff>9524</xdr:rowOff>
    </xdr:from>
    <xdr:to>
      <xdr:col>6</xdr:col>
      <xdr:colOff>438150</xdr:colOff>
      <xdr:row>51</xdr:row>
      <xdr:rowOff>152399</xdr:rowOff>
    </xdr:to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id="{B7FF1982-DDC1-421E-8126-02EF5AD66C8E}"/>
            </a:ext>
          </a:extLst>
        </xdr:cNvPr>
        <xdr:cNvSpPr/>
      </xdr:nvSpPr>
      <xdr:spPr>
        <a:xfrm>
          <a:off x="4572000" y="694372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51</xdr:row>
      <xdr:rowOff>9524</xdr:rowOff>
    </xdr:from>
    <xdr:to>
      <xdr:col>5</xdr:col>
      <xdr:colOff>466725</xdr:colOff>
      <xdr:row>51</xdr:row>
      <xdr:rowOff>152399</xdr:rowOff>
    </xdr:to>
    <xdr:sp macro="" textlink="">
      <xdr:nvSpPr>
        <xdr:cNvPr id="48" name="Rectangle 47">
          <a:extLst>
            <a:ext uri="{FF2B5EF4-FFF2-40B4-BE49-F238E27FC236}">
              <a16:creationId xmlns:a16="http://schemas.microsoft.com/office/drawing/2014/main" id="{F230B0AC-1E60-46C3-9333-D162E2C00053}"/>
            </a:ext>
          </a:extLst>
        </xdr:cNvPr>
        <xdr:cNvSpPr/>
      </xdr:nvSpPr>
      <xdr:spPr>
        <a:xfrm>
          <a:off x="4010025" y="694372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51</xdr:row>
      <xdr:rowOff>9524</xdr:rowOff>
    </xdr:from>
    <xdr:to>
      <xdr:col>6</xdr:col>
      <xdr:colOff>438150</xdr:colOff>
      <xdr:row>51</xdr:row>
      <xdr:rowOff>152399</xdr:rowOff>
    </xdr:to>
    <xdr:sp macro="" textlink="">
      <xdr:nvSpPr>
        <xdr:cNvPr id="49" name="Rectangle 48">
          <a:extLst>
            <a:ext uri="{FF2B5EF4-FFF2-40B4-BE49-F238E27FC236}">
              <a16:creationId xmlns:a16="http://schemas.microsoft.com/office/drawing/2014/main" id="{00413521-88FF-49E9-BAB4-3867A7DE6E47}"/>
            </a:ext>
          </a:extLst>
        </xdr:cNvPr>
        <xdr:cNvSpPr/>
      </xdr:nvSpPr>
      <xdr:spPr>
        <a:xfrm>
          <a:off x="4572000" y="694372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51</xdr:row>
      <xdr:rowOff>9524</xdr:rowOff>
    </xdr:from>
    <xdr:to>
      <xdr:col>5</xdr:col>
      <xdr:colOff>466725</xdr:colOff>
      <xdr:row>51</xdr:row>
      <xdr:rowOff>152399</xdr:rowOff>
    </xdr:to>
    <xdr:sp macro="" textlink="">
      <xdr:nvSpPr>
        <xdr:cNvPr id="50" name="Rectangle 49">
          <a:extLst>
            <a:ext uri="{FF2B5EF4-FFF2-40B4-BE49-F238E27FC236}">
              <a16:creationId xmlns:a16="http://schemas.microsoft.com/office/drawing/2014/main" id="{71064002-97C4-4748-A241-B47C131CD3B7}"/>
            </a:ext>
          </a:extLst>
        </xdr:cNvPr>
        <xdr:cNvSpPr/>
      </xdr:nvSpPr>
      <xdr:spPr>
        <a:xfrm>
          <a:off x="4010025" y="694372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51</xdr:row>
      <xdr:rowOff>9524</xdr:rowOff>
    </xdr:from>
    <xdr:to>
      <xdr:col>6</xdr:col>
      <xdr:colOff>438150</xdr:colOff>
      <xdr:row>51</xdr:row>
      <xdr:rowOff>152399</xdr:rowOff>
    </xdr:to>
    <xdr:sp macro="" textlink="">
      <xdr:nvSpPr>
        <xdr:cNvPr id="51" name="Rectangle 50">
          <a:extLst>
            <a:ext uri="{FF2B5EF4-FFF2-40B4-BE49-F238E27FC236}">
              <a16:creationId xmlns:a16="http://schemas.microsoft.com/office/drawing/2014/main" id="{F89340A0-266F-4CFD-8767-6210F81D8518}"/>
            </a:ext>
          </a:extLst>
        </xdr:cNvPr>
        <xdr:cNvSpPr/>
      </xdr:nvSpPr>
      <xdr:spPr>
        <a:xfrm>
          <a:off x="4572000" y="694372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51</xdr:row>
      <xdr:rowOff>9524</xdr:rowOff>
    </xdr:from>
    <xdr:to>
      <xdr:col>5</xdr:col>
      <xdr:colOff>466725</xdr:colOff>
      <xdr:row>51</xdr:row>
      <xdr:rowOff>152399</xdr:rowOff>
    </xdr:to>
    <xdr:sp macro="" textlink="">
      <xdr:nvSpPr>
        <xdr:cNvPr id="52" name="Rectangle 51">
          <a:extLst>
            <a:ext uri="{FF2B5EF4-FFF2-40B4-BE49-F238E27FC236}">
              <a16:creationId xmlns:a16="http://schemas.microsoft.com/office/drawing/2014/main" id="{8DB893E9-17D9-4A28-94BA-5402BB5B1D87}"/>
            </a:ext>
          </a:extLst>
        </xdr:cNvPr>
        <xdr:cNvSpPr/>
      </xdr:nvSpPr>
      <xdr:spPr>
        <a:xfrm>
          <a:off x="4010025" y="694372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51</xdr:row>
      <xdr:rowOff>9524</xdr:rowOff>
    </xdr:from>
    <xdr:to>
      <xdr:col>6</xdr:col>
      <xdr:colOff>438150</xdr:colOff>
      <xdr:row>51</xdr:row>
      <xdr:rowOff>152399</xdr:rowOff>
    </xdr:to>
    <xdr:sp macro="" textlink="">
      <xdr:nvSpPr>
        <xdr:cNvPr id="53" name="Rectangle 52">
          <a:extLst>
            <a:ext uri="{FF2B5EF4-FFF2-40B4-BE49-F238E27FC236}">
              <a16:creationId xmlns:a16="http://schemas.microsoft.com/office/drawing/2014/main" id="{2976EB12-11AA-4058-8435-D7E2B71D8F72}"/>
            </a:ext>
          </a:extLst>
        </xdr:cNvPr>
        <xdr:cNvSpPr/>
      </xdr:nvSpPr>
      <xdr:spPr>
        <a:xfrm>
          <a:off x="4572000" y="694372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41</xdr:row>
      <xdr:rowOff>9524</xdr:rowOff>
    </xdr:from>
    <xdr:to>
      <xdr:col>5</xdr:col>
      <xdr:colOff>466725</xdr:colOff>
      <xdr:row>41</xdr:row>
      <xdr:rowOff>152399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DBFCBFE6-F12D-4030-AFFA-FC7C3596E775}"/>
            </a:ext>
          </a:extLst>
        </xdr:cNvPr>
        <xdr:cNvSpPr/>
      </xdr:nvSpPr>
      <xdr:spPr>
        <a:xfrm>
          <a:off x="4257675" y="789622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41</xdr:row>
      <xdr:rowOff>9524</xdr:rowOff>
    </xdr:from>
    <xdr:to>
      <xdr:col>6</xdr:col>
      <xdr:colOff>438150</xdr:colOff>
      <xdr:row>41</xdr:row>
      <xdr:rowOff>152399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24EB3662-C49E-474B-BE4D-867E19A4F082}"/>
            </a:ext>
          </a:extLst>
        </xdr:cNvPr>
        <xdr:cNvSpPr/>
      </xdr:nvSpPr>
      <xdr:spPr>
        <a:xfrm>
          <a:off x="4762500" y="789622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44</xdr:row>
      <xdr:rowOff>9524</xdr:rowOff>
    </xdr:from>
    <xdr:to>
      <xdr:col>5</xdr:col>
      <xdr:colOff>466725</xdr:colOff>
      <xdr:row>44</xdr:row>
      <xdr:rowOff>152399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1E23772B-49CC-4920-8B1B-E158BF619E8C}"/>
            </a:ext>
          </a:extLst>
        </xdr:cNvPr>
        <xdr:cNvSpPr/>
      </xdr:nvSpPr>
      <xdr:spPr>
        <a:xfrm>
          <a:off x="4257675" y="838199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44</xdr:row>
      <xdr:rowOff>9524</xdr:rowOff>
    </xdr:from>
    <xdr:to>
      <xdr:col>6</xdr:col>
      <xdr:colOff>438150</xdr:colOff>
      <xdr:row>44</xdr:row>
      <xdr:rowOff>152399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A011325C-CC51-4DFF-8DBF-C520413D775A}"/>
            </a:ext>
          </a:extLst>
        </xdr:cNvPr>
        <xdr:cNvSpPr/>
      </xdr:nvSpPr>
      <xdr:spPr>
        <a:xfrm>
          <a:off x="4762500" y="838199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6</xdr:col>
      <xdr:colOff>314325</xdr:colOff>
      <xdr:row>41</xdr:row>
      <xdr:rowOff>9524</xdr:rowOff>
    </xdr:from>
    <xdr:to>
      <xdr:col>6</xdr:col>
      <xdr:colOff>438150</xdr:colOff>
      <xdr:row>41</xdr:row>
      <xdr:rowOff>152399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DCF37300-C2F1-4609-8935-75449B6706E0}"/>
            </a:ext>
          </a:extLst>
        </xdr:cNvPr>
        <xdr:cNvSpPr/>
      </xdr:nvSpPr>
      <xdr:spPr>
        <a:xfrm>
          <a:off x="4762500" y="789622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44</xdr:row>
      <xdr:rowOff>9524</xdr:rowOff>
    </xdr:from>
    <xdr:to>
      <xdr:col>5</xdr:col>
      <xdr:colOff>466725</xdr:colOff>
      <xdr:row>44</xdr:row>
      <xdr:rowOff>152399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25B72E82-6327-4D3F-AC70-8E5EEFD899EC}"/>
            </a:ext>
          </a:extLst>
        </xdr:cNvPr>
        <xdr:cNvSpPr/>
      </xdr:nvSpPr>
      <xdr:spPr>
        <a:xfrm>
          <a:off x="4257675" y="838199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44</xdr:row>
      <xdr:rowOff>9524</xdr:rowOff>
    </xdr:from>
    <xdr:to>
      <xdr:col>6</xdr:col>
      <xdr:colOff>438150</xdr:colOff>
      <xdr:row>44</xdr:row>
      <xdr:rowOff>152399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DA0608A5-D6F3-4EA9-9038-10A6AF6C13DC}"/>
            </a:ext>
          </a:extLst>
        </xdr:cNvPr>
        <xdr:cNvSpPr/>
      </xdr:nvSpPr>
      <xdr:spPr>
        <a:xfrm>
          <a:off x="4762500" y="838199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51</xdr:row>
      <xdr:rowOff>9524</xdr:rowOff>
    </xdr:from>
    <xdr:to>
      <xdr:col>5</xdr:col>
      <xdr:colOff>466725</xdr:colOff>
      <xdr:row>51</xdr:row>
      <xdr:rowOff>152399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7C599EE3-BF3B-4289-B579-5D2538CB8EC5}"/>
            </a:ext>
          </a:extLst>
        </xdr:cNvPr>
        <xdr:cNvSpPr/>
      </xdr:nvSpPr>
      <xdr:spPr>
        <a:xfrm>
          <a:off x="4257675" y="95154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51</xdr:row>
      <xdr:rowOff>9524</xdr:rowOff>
    </xdr:from>
    <xdr:to>
      <xdr:col>6</xdr:col>
      <xdr:colOff>438150</xdr:colOff>
      <xdr:row>51</xdr:row>
      <xdr:rowOff>152399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B257D68A-3EBC-4258-BD70-2F9A547F3090}"/>
            </a:ext>
          </a:extLst>
        </xdr:cNvPr>
        <xdr:cNvSpPr/>
      </xdr:nvSpPr>
      <xdr:spPr>
        <a:xfrm>
          <a:off x="4762500" y="95154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50</xdr:row>
      <xdr:rowOff>9524</xdr:rowOff>
    </xdr:from>
    <xdr:to>
      <xdr:col>5</xdr:col>
      <xdr:colOff>466725</xdr:colOff>
      <xdr:row>50</xdr:row>
      <xdr:rowOff>152399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34470522-32BA-4165-B823-7DAC924A0E77}"/>
            </a:ext>
          </a:extLst>
        </xdr:cNvPr>
        <xdr:cNvSpPr/>
      </xdr:nvSpPr>
      <xdr:spPr>
        <a:xfrm>
          <a:off x="4257675" y="93535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50</xdr:row>
      <xdr:rowOff>9524</xdr:rowOff>
    </xdr:from>
    <xdr:to>
      <xdr:col>6</xdr:col>
      <xdr:colOff>438150</xdr:colOff>
      <xdr:row>50</xdr:row>
      <xdr:rowOff>152399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07832EF0-3C97-4F36-BF07-E89E4D5168B2}"/>
            </a:ext>
          </a:extLst>
        </xdr:cNvPr>
        <xdr:cNvSpPr/>
      </xdr:nvSpPr>
      <xdr:spPr>
        <a:xfrm>
          <a:off x="4762500" y="93535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41</xdr:row>
      <xdr:rowOff>9524</xdr:rowOff>
    </xdr:from>
    <xdr:to>
      <xdr:col>5</xdr:col>
      <xdr:colOff>466725</xdr:colOff>
      <xdr:row>41</xdr:row>
      <xdr:rowOff>152399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69215275-C930-4E13-AA9B-FFB475570FC1}"/>
            </a:ext>
          </a:extLst>
        </xdr:cNvPr>
        <xdr:cNvSpPr/>
      </xdr:nvSpPr>
      <xdr:spPr>
        <a:xfrm>
          <a:off x="4257675" y="838199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41</xdr:row>
      <xdr:rowOff>9524</xdr:rowOff>
    </xdr:from>
    <xdr:to>
      <xdr:col>6</xdr:col>
      <xdr:colOff>438150</xdr:colOff>
      <xdr:row>41</xdr:row>
      <xdr:rowOff>152399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16494BCE-CD7B-4BBB-89DA-AE6EA4F6C2DB}"/>
            </a:ext>
          </a:extLst>
        </xdr:cNvPr>
        <xdr:cNvSpPr/>
      </xdr:nvSpPr>
      <xdr:spPr>
        <a:xfrm>
          <a:off x="4762500" y="838199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44</xdr:row>
      <xdr:rowOff>9524</xdr:rowOff>
    </xdr:from>
    <xdr:to>
      <xdr:col>5</xdr:col>
      <xdr:colOff>466725</xdr:colOff>
      <xdr:row>44</xdr:row>
      <xdr:rowOff>152399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882BF56F-3B79-46DF-8D90-07A9B1900439}"/>
            </a:ext>
          </a:extLst>
        </xdr:cNvPr>
        <xdr:cNvSpPr/>
      </xdr:nvSpPr>
      <xdr:spPr>
        <a:xfrm>
          <a:off x="4257675" y="88677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44</xdr:row>
      <xdr:rowOff>9524</xdr:rowOff>
    </xdr:from>
    <xdr:to>
      <xdr:col>6</xdr:col>
      <xdr:colOff>438150</xdr:colOff>
      <xdr:row>44</xdr:row>
      <xdr:rowOff>152399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75C68A4C-F29C-441C-BC8F-A9AFB6B5C7F9}"/>
            </a:ext>
          </a:extLst>
        </xdr:cNvPr>
        <xdr:cNvSpPr/>
      </xdr:nvSpPr>
      <xdr:spPr>
        <a:xfrm>
          <a:off x="4762500" y="88677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51</xdr:row>
      <xdr:rowOff>9524</xdr:rowOff>
    </xdr:from>
    <xdr:to>
      <xdr:col>5</xdr:col>
      <xdr:colOff>466725</xdr:colOff>
      <xdr:row>51</xdr:row>
      <xdr:rowOff>152399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FBE755E0-0354-46BC-8E6E-1B15913F8901}"/>
            </a:ext>
          </a:extLst>
        </xdr:cNvPr>
        <xdr:cNvSpPr/>
      </xdr:nvSpPr>
      <xdr:spPr>
        <a:xfrm>
          <a:off x="4257675" y="100012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51</xdr:row>
      <xdr:rowOff>9524</xdr:rowOff>
    </xdr:from>
    <xdr:to>
      <xdr:col>6</xdr:col>
      <xdr:colOff>438150</xdr:colOff>
      <xdr:row>51</xdr:row>
      <xdr:rowOff>152399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1CEB615B-C190-4983-8054-E365237F1B24}"/>
            </a:ext>
          </a:extLst>
        </xdr:cNvPr>
        <xdr:cNvSpPr/>
      </xdr:nvSpPr>
      <xdr:spPr>
        <a:xfrm>
          <a:off x="4762500" y="100012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50</xdr:row>
      <xdr:rowOff>9524</xdr:rowOff>
    </xdr:from>
    <xdr:to>
      <xdr:col>5</xdr:col>
      <xdr:colOff>466725</xdr:colOff>
      <xdr:row>50</xdr:row>
      <xdr:rowOff>152399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9C0FB693-677E-4F46-8BA8-5029913DEF6F}"/>
            </a:ext>
          </a:extLst>
        </xdr:cNvPr>
        <xdr:cNvSpPr/>
      </xdr:nvSpPr>
      <xdr:spPr>
        <a:xfrm>
          <a:off x="4257675" y="983932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50</xdr:row>
      <xdr:rowOff>9524</xdr:rowOff>
    </xdr:from>
    <xdr:to>
      <xdr:col>6</xdr:col>
      <xdr:colOff>438150</xdr:colOff>
      <xdr:row>50</xdr:row>
      <xdr:rowOff>152399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6E3D99FB-FB3D-4126-90C2-DD06193E93A0}"/>
            </a:ext>
          </a:extLst>
        </xdr:cNvPr>
        <xdr:cNvSpPr/>
      </xdr:nvSpPr>
      <xdr:spPr>
        <a:xfrm>
          <a:off x="4762500" y="983932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41</xdr:row>
      <xdr:rowOff>9524</xdr:rowOff>
    </xdr:from>
    <xdr:to>
      <xdr:col>5</xdr:col>
      <xdr:colOff>466725</xdr:colOff>
      <xdr:row>41</xdr:row>
      <xdr:rowOff>152399</xdr:rowOff>
    </xdr:to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3B5DA340-7E53-4B62-8414-08D5FBA51696}"/>
            </a:ext>
          </a:extLst>
        </xdr:cNvPr>
        <xdr:cNvSpPr/>
      </xdr:nvSpPr>
      <xdr:spPr>
        <a:xfrm>
          <a:off x="4257675" y="854392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41</xdr:row>
      <xdr:rowOff>9524</xdr:rowOff>
    </xdr:from>
    <xdr:to>
      <xdr:col>6</xdr:col>
      <xdr:colOff>438150</xdr:colOff>
      <xdr:row>41</xdr:row>
      <xdr:rowOff>152399</xdr:rowOff>
    </xdr:to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id="{3A9A7CE6-9909-4691-B7B2-09327ED6C6FC}"/>
            </a:ext>
          </a:extLst>
        </xdr:cNvPr>
        <xdr:cNvSpPr/>
      </xdr:nvSpPr>
      <xdr:spPr>
        <a:xfrm>
          <a:off x="4762500" y="854392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44</xdr:row>
      <xdr:rowOff>9524</xdr:rowOff>
    </xdr:from>
    <xdr:to>
      <xdr:col>5</xdr:col>
      <xdr:colOff>466725</xdr:colOff>
      <xdr:row>44</xdr:row>
      <xdr:rowOff>152399</xdr:rowOff>
    </xdr:to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6DFC3F59-02DF-4A4A-B8AA-309A97542111}"/>
            </a:ext>
          </a:extLst>
        </xdr:cNvPr>
        <xdr:cNvSpPr/>
      </xdr:nvSpPr>
      <xdr:spPr>
        <a:xfrm>
          <a:off x="4257675" y="902969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44</xdr:row>
      <xdr:rowOff>9524</xdr:rowOff>
    </xdr:from>
    <xdr:to>
      <xdr:col>6</xdr:col>
      <xdr:colOff>438150</xdr:colOff>
      <xdr:row>44</xdr:row>
      <xdr:rowOff>152399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B10B70D6-B2A9-4BF5-ABEF-4DCE5AC45615}"/>
            </a:ext>
          </a:extLst>
        </xdr:cNvPr>
        <xdr:cNvSpPr/>
      </xdr:nvSpPr>
      <xdr:spPr>
        <a:xfrm>
          <a:off x="4762500" y="902969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51</xdr:row>
      <xdr:rowOff>9524</xdr:rowOff>
    </xdr:from>
    <xdr:to>
      <xdr:col>5</xdr:col>
      <xdr:colOff>466725</xdr:colOff>
      <xdr:row>51</xdr:row>
      <xdr:rowOff>152399</xdr:rowOff>
    </xdr:to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id="{A7DB20BD-BE66-423F-B0F3-12D0E4816EC9}"/>
            </a:ext>
          </a:extLst>
        </xdr:cNvPr>
        <xdr:cNvSpPr/>
      </xdr:nvSpPr>
      <xdr:spPr>
        <a:xfrm>
          <a:off x="4257675" y="10163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51</xdr:row>
      <xdr:rowOff>9524</xdr:rowOff>
    </xdr:from>
    <xdr:to>
      <xdr:col>6</xdr:col>
      <xdr:colOff>438150</xdr:colOff>
      <xdr:row>51</xdr:row>
      <xdr:rowOff>152399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id="{15477CD1-D293-4DC3-B82F-07AA96F75732}"/>
            </a:ext>
          </a:extLst>
        </xdr:cNvPr>
        <xdr:cNvSpPr/>
      </xdr:nvSpPr>
      <xdr:spPr>
        <a:xfrm>
          <a:off x="4762500" y="10163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50</xdr:row>
      <xdr:rowOff>9524</xdr:rowOff>
    </xdr:from>
    <xdr:to>
      <xdr:col>5</xdr:col>
      <xdr:colOff>466725</xdr:colOff>
      <xdr:row>50</xdr:row>
      <xdr:rowOff>152399</xdr:rowOff>
    </xdr:to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id="{11819CD8-A078-408B-B0C6-498D34AC5EEA}"/>
            </a:ext>
          </a:extLst>
        </xdr:cNvPr>
        <xdr:cNvSpPr/>
      </xdr:nvSpPr>
      <xdr:spPr>
        <a:xfrm>
          <a:off x="4257675" y="100012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50</xdr:row>
      <xdr:rowOff>9524</xdr:rowOff>
    </xdr:from>
    <xdr:to>
      <xdr:col>6</xdr:col>
      <xdr:colOff>438150</xdr:colOff>
      <xdr:row>50</xdr:row>
      <xdr:rowOff>152399</xdr:rowOff>
    </xdr:to>
    <xdr:sp macro="" textlink="">
      <xdr:nvSpPr>
        <xdr:cNvPr id="41" name="Rectangle 40">
          <a:extLst>
            <a:ext uri="{FF2B5EF4-FFF2-40B4-BE49-F238E27FC236}">
              <a16:creationId xmlns:a16="http://schemas.microsoft.com/office/drawing/2014/main" id="{4ACD3D8C-C064-49A0-9318-A5C22188D889}"/>
            </a:ext>
          </a:extLst>
        </xdr:cNvPr>
        <xdr:cNvSpPr/>
      </xdr:nvSpPr>
      <xdr:spPr>
        <a:xfrm>
          <a:off x="4762500" y="100012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54</xdr:row>
      <xdr:rowOff>9524</xdr:rowOff>
    </xdr:from>
    <xdr:to>
      <xdr:col>5</xdr:col>
      <xdr:colOff>466725</xdr:colOff>
      <xdr:row>54</xdr:row>
      <xdr:rowOff>152399</xdr:rowOff>
    </xdr:to>
    <xdr:sp macro="" textlink="">
      <xdr:nvSpPr>
        <xdr:cNvPr id="42" name="Rectangle 41">
          <a:extLst>
            <a:ext uri="{FF2B5EF4-FFF2-40B4-BE49-F238E27FC236}">
              <a16:creationId xmlns:a16="http://schemas.microsoft.com/office/drawing/2014/main" id="{FB7CC667-21DF-44F3-9B0E-0D9E376AAAB9}"/>
            </a:ext>
          </a:extLst>
        </xdr:cNvPr>
        <xdr:cNvSpPr/>
      </xdr:nvSpPr>
      <xdr:spPr>
        <a:xfrm>
          <a:off x="4257675" y="106489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54</xdr:row>
      <xdr:rowOff>9524</xdr:rowOff>
    </xdr:from>
    <xdr:to>
      <xdr:col>6</xdr:col>
      <xdr:colOff>438150</xdr:colOff>
      <xdr:row>54</xdr:row>
      <xdr:rowOff>152399</xdr:rowOff>
    </xdr:to>
    <xdr:sp macro="" textlink="">
      <xdr:nvSpPr>
        <xdr:cNvPr id="43" name="Rectangle 42">
          <a:extLst>
            <a:ext uri="{FF2B5EF4-FFF2-40B4-BE49-F238E27FC236}">
              <a16:creationId xmlns:a16="http://schemas.microsoft.com/office/drawing/2014/main" id="{83DB2489-1B2B-445D-A701-CAC727397F19}"/>
            </a:ext>
          </a:extLst>
        </xdr:cNvPr>
        <xdr:cNvSpPr/>
      </xdr:nvSpPr>
      <xdr:spPr>
        <a:xfrm>
          <a:off x="4762500" y="106489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41</xdr:row>
      <xdr:rowOff>9524</xdr:rowOff>
    </xdr:from>
    <xdr:to>
      <xdr:col>5</xdr:col>
      <xdr:colOff>466725</xdr:colOff>
      <xdr:row>41</xdr:row>
      <xdr:rowOff>152399</xdr:rowOff>
    </xdr:to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id="{6602EEAC-F8DA-459F-806C-E16873A996E4}"/>
            </a:ext>
          </a:extLst>
        </xdr:cNvPr>
        <xdr:cNvSpPr/>
      </xdr:nvSpPr>
      <xdr:spPr>
        <a:xfrm>
          <a:off x="4257675" y="854392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41</xdr:row>
      <xdr:rowOff>9524</xdr:rowOff>
    </xdr:from>
    <xdr:to>
      <xdr:col>6</xdr:col>
      <xdr:colOff>438150</xdr:colOff>
      <xdr:row>41</xdr:row>
      <xdr:rowOff>152399</xdr:rowOff>
    </xdr:to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id="{7F442E7A-77E5-40A6-B03C-615E9D75FA72}"/>
            </a:ext>
          </a:extLst>
        </xdr:cNvPr>
        <xdr:cNvSpPr/>
      </xdr:nvSpPr>
      <xdr:spPr>
        <a:xfrm>
          <a:off x="4762500" y="854392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44</xdr:row>
      <xdr:rowOff>9524</xdr:rowOff>
    </xdr:from>
    <xdr:to>
      <xdr:col>5</xdr:col>
      <xdr:colOff>466725</xdr:colOff>
      <xdr:row>44</xdr:row>
      <xdr:rowOff>152399</xdr:rowOff>
    </xdr:to>
    <xdr:sp macro="" textlink="">
      <xdr:nvSpPr>
        <xdr:cNvPr id="46" name="Rectangle 45">
          <a:extLst>
            <a:ext uri="{FF2B5EF4-FFF2-40B4-BE49-F238E27FC236}">
              <a16:creationId xmlns:a16="http://schemas.microsoft.com/office/drawing/2014/main" id="{62C63764-9435-4DC2-9273-CB4E8007BD57}"/>
            </a:ext>
          </a:extLst>
        </xdr:cNvPr>
        <xdr:cNvSpPr/>
      </xdr:nvSpPr>
      <xdr:spPr>
        <a:xfrm>
          <a:off x="4257675" y="902969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44</xdr:row>
      <xdr:rowOff>9524</xdr:rowOff>
    </xdr:from>
    <xdr:to>
      <xdr:col>6</xdr:col>
      <xdr:colOff>438150</xdr:colOff>
      <xdr:row>44</xdr:row>
      <xdr:rowOff>152399</xdr:rowOff>
    </xdr:to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id="{13420E97-88A4-409A-8829-423FADF40893}"/>
            </a:ext>
          </a:extLst>
        </xdr:cNvPr>
        <xdr:cNvSpPr/>
      </xdr:nvSpPr>
      <xdr:spPr>
        <a:xfrm>
          <a:off x="4762500" y="902969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51</xdr:row>
      <xdr:rowOff>9524</xdr:rowOff>
    </xdr:from>
    <xdr:to>
      <xdr:col>5</xdr:col>
      <xdr:colOff>466725</xdr:colOff>
      <xdr:row>51</xdr:row>
      <xdr:rowOff>152399</xdr:rowOff>
    </xdr:to>
    <xdr:sp macro="" textlink="">
      <xdr:nvSpPr>
        <xdr:cNvPr id="48" name="Rectangle 47">
          <a:extLst>
            <a:ext uri="{FF2B5EF4-FFF2-40B4-BE49-F238E27FC236}">
              <a16:creationId xmlns:a16="http://schemas.microsoft.com/office/drawing/2014/main" id="{6C9B617A-930A-492C-8BBA-53ED5B9853FC}"/>
            </a:ext>
          </a:extLst>
        </xdr:cNvPr>
        <xdr:cNvSpPr/>
      </xdr:nvSpPr>
      <xdr:spPr>
        <a:xfrm>
          <a:off x="4257675" y="10163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51</xdr:row>
      <xdr:rowOff>9524</xdr:rowOff>
    </xdr:from>
    <xdr:to>
      <xdr:col>6</xdr:col>
      <xdr:colOff>438150</xdr:colOff>
      <xdr:row>51</xdr:row>
      <xdr:rowOff>152399</xdr:rowOff>
    </xdr:to>
    <xdr:sp macro="" textlink="">
      <xdr:nvSpPr>
        <xdr:cNvPr id="49" name="Rectangle 48">
          <a:extLst>
            <a:ext uri="{FF2B5EF4-FFF2-40B4-BE49-F238E27FC236}">
              <a16:creationId xmlns:a16="http://schemas.microsoft.com/office/drawing/2014/main" id="{97414735-0578-43DE-8BA7-DC7B735F7E42}"/>
            </a:ext>
          </a:extLst>
        </xdr:cNvPr>
        <xdr:cNvSpPr/>
      </xdr:nvSpPr>
      <xdr:spPr>
        <a:xfrm>
          <a:off x="4762500" y="10163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50</xdr:row>
      <xdr:rowOff>9524</xdr:rowOff>
    </xdr:from>
    <xdr:to>
      <xdr:col>5</xdr:col>
      <xdr:colOff>466725</xdr:colOff>
      <xdr:row>50</xdr:row>
      <xdr:rowOff>152399</xdr:rowOff>
    </xdr:to>
    <xdr:sp macro="" textlink="">
      <xdr:nvSpPr>
        <xdr:cNvPr id="50" name="Rectangle 49">
          <a:extLst>
            <a:ext uri="{FF2B5EF4-FFF2-40B4-BE49-F238E27FC236}">
              <a16:creationId xmlns:a16="http://schemas.microsoft.com/office/drawing/2014/main" id="{0403E44D-561B-4D5A-89E2-ECD752620DFD}"/>
            </a:ext>
          </a:extLst>
        </xdr:cNvPr>
        <xdr:cNvSpPr/>
      </xdr:nvSpPr>
      <xdr:spPr>
        <a:xfrm>
          <a:off x="4257675" y="100012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50</xdr:row>
      <xdr:rowOff>9524</xdr:rowOff>
    </xdr:from>
    <xdr:to>
      <xdr:col>6</xdr:col>
      <xdr:colOff>438150</xdr:colOff>
      <xdr:row>50</xdr:row>
      <xdr:rowOff>152399</xdr:rowOff>
    </xdr:to>
    <xdr:sp macro="" textlink="">
      <xdr:nvSpPr>
        <xdr:cNvPr id="51" name="Rectangle 50">
          <a:extLst>
            <a:ext uri="{FF2B5EF4-FFF2-40B4-BE49-F238E27FC236}">
              <a16:creationId xmlns:a16="http://schemas.microsoft.com/office/drawing/2014/main" id="{5A2461F1-5DB6-4BFE-B752-0F2CA43D4DBA}"/>
            </a:ext>
          </a:extLst>
        </xdr:cNvPr>
        <xdr:cNvSpPr/>
      </xdr:nvSpPr>
      <xdr:spPr>
        <a:xfrm>
          <a:off x="4762500" y="100012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54</xdr:row>
      <xdr:rowOff>9524</xdr:rowOff>
    </xdr:from>
    <xdr:to>
      <xdr:col>5</xdr:col>
      <xdr:colOff>466725</xdr:colOff>
      <xdr:row>54</xdr:row>
      <xdr:rowOff>152399</xdr:rowOff>
    </xdr:to>
    <xdr:sp macro="" textlink="">
      <xdr:nvSpPr>
        <xdr:cNvPr id="52" name="Rectangle 51">
          <a:extLst>
            <a:ext uri="{FF2B5EF4-FFF2-40B4-BE49-F238E27FC236}">
              <a16:creationId xmlns:a16="http://schemas.microsoft.com/office/drawing/2014/main" id="{BCECFD00-FF47-4ED0-9885-9095CC25F9C8}"/>
            </a:ext>
          </a:extLst>
        </xdr:cNvPr>
        <xdr:cNvSpPr/>
      </xdr:nvSpPr>
      <xdr:spPr>
        <a:xfrm>
          <a:off x="4257675" y="106489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54</xdr:row>
      <xdr:rowOff>9524</xdr:rowOff>
    </xdr:from>
    <xdr:to>
      <xdr:col>6</xdr:col>
      <xdr:colOff>438150</xdr:colOff>
      <xdr:row>54</xdr:row>
      <xdr:rowOff>152399</xdr:rowOff>
    </xdr:to>
    <xdr:sp macro="" textlink="">
      <xdr:nvSpPr>
        <xdr:cNvPr id="53" name="Rectangle 52">
          <a:extLst>
            <a:ext uri="{FF2B5EF4-FFF2-40B4-BE49-F238E27FC236}">
              <a16:creationId xmlns:a16="http://schemas.microsoft.com/office/drawing/2014/main" id="{C4B2C3A0-84C5-4AF4-82B2-D768A05C960F}"/>
            </a:ext>
          </a:extLst>
        </xdr:cNvPr>
        <xdr:cNvSpPr/>
      </xdr:nvSpPr>
      <xdr:spPr>
        <a:xfrm>
          <a:off x="4762500" y="106489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41</xdr:row>
      <xdr:rowOff>9524</xdr:rowOff>
    </xdr:from>
    <xdr:to>
      <xdr:col>5</xdr:col>
      <xdr:colOff>466725</xdr:colOff>
      <xdr:row>41</xdr:row>
      <xdr:rowOff>152399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DFD08C68-3B1D-4CB9-A90D-74E9F1AC8475}"/>
            </a:ext>
          </a:extLst>
        </xdr:cNvPr>
        <xdr:cNvSpPr/>
      </xdr:nvSpPr>
      <xdr:spPr>
        <a:xfrm>
          <a:off x="4257675" y="789622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41</xdr:row>
      <xdr:rowOff>9524</xdr:rowOff>
    </xdr:from>
    <xdr:to>
      <xdr:col>6</xdr:col>
      <xdr:colOff>438150</xdr:colOff>
      <xdr:row>41</xdr:row>
      <xdr:rowOff>152399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A301C1E5-1D44-434C-8936-0156951C19A8}"/>
            </a:ext>
          </a:extLst>
        </xdr:cNvPr>
        <xdr:cNvSpPr/>
      </xdr:nvSpPr>
      <xdr:spPr>
        <a:xfrm>
          <a:off x="4762500" y="789622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44</xdr:row>
      <xdr:rowOff>9524</xdr:rowOff>
    </xdr:from>
    <xdr:to>
      <xdr:col>5</xdr:col>
      <xdr:colOff>466725</xdr:colOff>
      <xdr:row>44</xdr:row>
      <xdr:rowOff>152399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C28051A5-1D4F-432C-8964-0AA647EEEB04}"/>
            </a:ext>
          </a:extLst>
        </xdr:cNvPr>
        <xdr:cNvSpPr/>
      </xdr:nvSpPr>
      <xdr:spPr>
        <a:xfrm>
          <a:off x="4257675" y="838199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44</xdr:row>
      <xdr:rowOff>9524</xdr:rowOff>
    </xdr:from>
    <xdr:to>
      <xdr:col>6</xdr:col>
      <xdr:colOff>438150</xdr:colOff>
      <xdr:row>44</xdr:row>
      <xdr:rowOff>152399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C7D3D6D6-38E3-4D75-98DF-72813CD12E88}"/>
            </a:ext>
          </a:extLst>
        </xdr:cNvPr>
        <xdr:cNvSpPr/>
      </xdr:nvSpPr>
      <xdr:spPr>
        <a:xfrm>
          <a:off x="4762500" y="838199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41</xdr:row>
      <xdr:rowOff>9524</xdr:rowOff>
    </xdr:from>
    <xdr:to>
      <xdr:col>5</xdr:col>
      <xdr:colOff>466725</xdr:colOff>
      <xdr:row>41</xdr:row>
      <xdr:rowOff>152399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D07A95BE-425D-4E79-B087-C6ABC5C40C50}"/>
            </a:ext>
          </a:extLst>
        </xdr:cNvPr>
        <xdr:cNvSpPr/>
      </xdr:nvSpPr>
      <xdr:spPr>
        <a:xfrm>
          <a:off x="4257675" y="789622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41</xdr:row>
      <xdr:rowOff>9524</xdr:rowOff>
    </xdr:from>
    <xdr:to>
      <xdr:col>6</xdr:col>
      <xdr:colOff>438150</xdr:colOff>
      <xdr:row>41</xdr:row>
      <xdr:rowOff>152399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8F6A80C6-02B1-4EDD-A329-9509C6F8AE8B}"/>
            </a:ext>
          </a:extLst>
        </xdr:cNvPr>
        <xdr:cNvSpPr/>
      </xdr:nvSpPr>
      <xdr:spPr>
        <a:xfrm>
          <a:off x="4762500" y="789622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44</xdr:row>
      <xdr:rowOff>9524</xdr:rowOff>
    </xdr:from>
    <xdr:to>
      <xdr:col>5</xdr:col>
      <xdr:colOff>466725</xdr:colOff>
      <xdr:row>44</xdr:row>
      <xdr:rowOff>152399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A4EAC431-10F1-491F-8F25-59E12B482234}"/>
            </a:ext>
          </a:extLst>
        </xdr:cNvPr>
        <xdr:cNvSpPr/>
      </xdr:nvSpPr>
      <xdr:spPr>
        <a:xfrm>
          <a:off x="4257675" y="838199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44</xdr:row>
      <xdr:rowOff>9524</xdr:rowOff>
    </xdr:from>
    <xdr:to>
      <xdr:col>6</xdr:col>
      <xdr:colOff>438150</xdr:colOff>
      <xdr:row>44</xdr:row>
      <xdr:rowOff>152399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5E59034F-F576-4A42-929E-7FBB26DCBA35}"/>
            </a:ext>
          </a:extLst>
        </xdr:cNvPr>
        <xdr:cNvSpPr/>
      </xdr:nvSpPr>
      <xdr:spPr>
        <a:xfrm>
          <a:off x="4762500" y="838199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51</xdr:row>
      <xdr:rowOff>9524</xdr:rowOff>
    </xdr:from>
    <xdr:to>
      <xdr:col>5</xdr:col>
      <xdr:colOff>466725</xdr:colOff>
      <xdr:row>51</xdr:row>
      <xdr:rowOff>152399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23C47432-B28D-41BB-BF37-ED81A3E1D5CC}"/>
            </a:ext>
          </a:extLst>
        </xdr:cNvPr>
        <xdr:cNvSpPr/>
      </xdr:nvSpPr>
      <xdr:spPr>
        <a:xfrm>
          <a:off x="4257675" y="95154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51</xdr:row>
      <xdr:rowOff>9524</xdr:rowOff>
    </xdr:from>
    <xdr:to>
      <xdr:col>6</xdr:col>
      <xdr:colOff>438150</xdr:colOff>
      <xdr:row>51</xdr:row>
      <xdr:rowOff>152399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9C0A7E0C-2F87-477E-B6EA-C16A6DAB2391}"/>
            </a:ext>
          </a:extLst>
        </xdr:cNvPr>
        <xdr:cNvSpPr/>
      </xdr:nvSpPr>
      <xdr:spPr>
        <a:xfrm>
          <a:off x="4762500" y="95154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50</xdr:row>
      <xdr:rowOff>9524</xdr:rowOff>
    </xdr:from>
    <xdr:to>
      <xdr:col>5</xdr:col>
      <xdr:colOff>466725</xdr:colOff>
      <xdr:row>50</xdr:row>
      <xdr:rowOff>152399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126BE263-4D6B-41D4-8A89-06B0EE5D3B1B}"/>
            </a:ext>
          </a:extLst>
        </xdr:cNvPr>
        <xdr:cNvSpPr/>
      </xdr:nvSpPr>
      <xdr:spPr>
        <a:xfrm>
          <a:off x="4257675" y="93535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50</xdr:row>
      <xdr:rowOff>9524</xdr:rowOff>
    </xdr:from>
    <xdr:to>
      <xdr:col>6</xdr:col>
      <xdr:colOff>438150</xdr:colOff>
      <xdr:row>50</xdr:row>
      <xdr:rowOff>152399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7C3CC0C3-66E8-45FC-820A-76511C3A676C}"/>
            </a:ext>
          </a:extLst>
        </xdr:cNvPr>
        <xdr:cNvSpPr/>
      </xdr:nvSpPr>
      <xdr:spPr>
        <a:xfrm>
          <a:off x="4762500" y="93535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41</xdr:row>
      <xdr:rowOff>9524</xdr:rowOff>
    </xdr:from>
    <xdr:to>
      <xdr:col>5</xdr:col>
      <xdr:colOff>466725</xdr:colOff>
      <xdr:row>41</xdr:row>
      <xdr:rowOff>152399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1124BEB8-F40B-48CA-9D3D-9276DDF07D84}"/>
            </a:ext>
          </a:extLst>
        </xdr:cNvPr>
        <xdr:cNvSpPr/>
      </xdr:nvSpPr>
      <xdr:spPr>
        <a:xfrm>
          <a:off x="4257675" y="838199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41</xdr:row>
      <xdr:rowOff>9524</xdr:rowOff>
    </xdr:from>
    <xdr:to>
      <xdr:col>6</xdr:col>
      <xdr:colOff>438150</xdr:colOff>
      <xdr:row>41</xdr:row>
      <xdr:rowOff>152399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388200F4-3056-43F6-8AE0-A89E8117C8BC}"/>
            </a:ext>
          </a:extLst>
        </xdr:cNvPr>
        <xdr:cNvSpPr/>
      </xdr:nvSpPr>
      <xdr:spPr>
        <a:xfrm>
          <a:off x="4762500" y="838199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44</xdr:row>
      <xdr:rowOff>9524</xdr:rowOff>
    </xdr:from>
    <xdr:to>
      <xdr:col>5</xdr:col>
      <xdr:colOff>466725</xdr:colOff>
      <xdr:row>44</xdr:row>
      <xdr:rowOff>152399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CA4916B9-7824-4628-BE77-1CA79D8F97D2}"/>
            </a:ext>
          </a:extLst>
        </xdr:cNvPr>
        <xdr:cNvSpPr/>
      </xdr:nvSpPr>
      <xdr:spPr>
        <a:xfrm>
          <a:off x="4257675" y="88677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44</xdr:row>
      <xdr:rowOff>9524</xdr:rowOff>
    </xdr:from>
    <xdr:to>
      <xdr:col>6</xdr:col>
      <xdr:colOff>438150</xdr:colOff>
      <xdr:row>44</xdr:row>
      <xdr:rowOff>152399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ABD4C89C-58CE-480C-8BCA-F0A6E15689BE}"/>
            </a:ext>
          </a:extLst>
        </xdr:cNvPr>
        <xdr:cNvSpPr/>
      </xdr:nvSpPr>
      <xdr:spPr>
        <a:xfrm>
          <a:off x="4762500" y="88677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51</xdr:row>
      <xdr:rowOff>9524</xdr:rowOff>
    </xdr:from>
    <xdr:to>
      <xdr:col>5</xdr:col>
      <xdr:colOff>466725</xdr:colOff>
      <xdr:row>51</xdr:row>
      <xdr:rowOff>152399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5765D980-3324-4240-96B7-DDEC895E4D97}"/>
            </a:ext>
          </a:extLst>
        </xdr:cNvPr>
        <xdr:cNvSpPr/>
      </xdr:nvSpPr>
      <xdr:spPr>
        <a:xfrm>
          <a:off x="4257675" y="100012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51</xdr:row>
      <xdr:rowOff>9524</xdr:rowOff>
    </xdr:from>
    <xdr:to>
      <xdr:col>6</xdr:col>
      <xdr:colOff>438150</xdr:colOff>
      <xdr:row>51</xdr:row>
      <xdr:rowOff>152399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F27807A4-DE1B-4AAD-B8B6-779CC2E8A93B}"/>
            </a:ext>
          </a:extLst>
        </xdr:cNvPr>
        <xdr:cNvSpPr/>
      </xdr:nvSpPr>
      <xdr:spPr>
        <a:xfrm>
          <a:off x="4762500" y="100012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50</xdr:row>
      <xdr:rowOff>9524</xdr:rowOff>
    </xdr:from>
    <xdr:to>
      <xdr:col>5</xdr:col>
      <xdr:colOff>466725</xdr:colOff>
      <xdr:row>50</xdr:row>
      <xdr:rowOff>152399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1F7E6C19-1D66-4A54-9B00-7B08C95399E7}"/>
            </a:ext>
          </a:extLst>
        </xdr:cNvPr>
        <xdr:cNvSpPr/>
      </xdr:nvSpPr>
      <xdr:spPr>
        <a:xfrm>
          <a:off x="4257675" y="983932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50</xdr:row>
      <xdr:rowOff>9524</xdr:rowOff>
    </xdr:from>
    <xdr:to>
      <xdr:col>6</xdr:col>
      <xdr:colOff>438150</xdr:colOff>
      <xdr:row>50</xdr:row>
      <xdr:rowOff>152399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F1F61656-6E8D-45CB-92B7-A9CB6BF6F32E}"/>
            </a:ext>
          </a:extLst>
        </xdr:cNvPr>
        <xdr:cNvSpPr/>
      </xdr:nvSpPr>
      <xdr:spPr>
        <a:xfrm>
          <a:off x="4762500" y="983932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41</xdr:row>
      <xdr:rowOff>9524</xdr:rowOff>
    </xdr:from>
    <xdr:to>
      <xdr:col>5</xdr:col>
      <xdr:colOff>466725</xdr:colOff>
      <xdr:row>41</xdr:row>
      <xdr:rowOff>152399</xdr:rowOff>
    </xdr:to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1F8E28CD-023B-4DA0-9FBD-04C5EB883E24}"/>
            </a:ext>
          </a:extLst>
        </xdr:cNvPr>
        <xdr:cNvSpPr/>
      </xdr:nvSpPr>
      <xdr:spPr>
        <a:xfrm>
          <a:off x="4257675" y="854392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41</xdr:row>
      <xdr:rowOff>9524</xdr:rowOff>
    </xdr:from>
    <xdr:to>
      <xdr:col>6</xdr:col>
      <xdr:colOff>438150</xdr:colOff>
      <xdr:row>41</xdr:row>
      <xdr:rowOff>152399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18D94925-21E3-4371-954D-98905F4DD4FA}"/>
            </a:ext>
          </a:extLst>
        </xdr:cNvPr>
        <xdr:cNvSpPr/>
      </xdr:nvSpPr>
      <xdr:spPr>
        <a:xfrm>
          <a:off x="4762500" y="854392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44</xdr:row>
      <xdr:rowOff>9524</xdr:rowOff>
    </xdr:from>
    <xdr:to>
      <xdr:col>5</xdr:col>
      <xdr:colOff>466725</xdr:colOff>
      <xdr:row>44</xdr:row>
      <xdr:rowOff>152399</xdr:rowOff>
    </xdr:to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id="{64AF14FD-CA8B-4307-A07C-16441F6F6383}"/>
            </a:ext>
          </a:extLst>
        </xdr:cNvPr>
        <xdr:cNvSpPr/>
      </xdr:nvSpPr>
      <xdr:spPr>
        <a:xfrm>
          <a:off x="4257675" y="902969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44</xdr:row>
      <xdr:rowOff>9524</xdr:rowOff>
    </xdr:from>
    <xdr:to>
      <xdr:col>6</xdr:col>
      <xdr:colOff>438150</xdr:colOff>
      <xdr:row>44</xdr:row>
      <xdr:rowOff>152399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id="{6006C5FF-3D74-4870-949A-EEFF33041D69}"/>
            </a:ext>
          </a:extLst>
        </xdr:cNvPr>
        <xdr:cNvSpPr/>
      </xdr:nvSpPr>
      <xdr:spPr>
        <a:xfrm>
          <a:off x="4762500" y="902969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51</xdr:row>
      <xdr:rowOff>9524</xdr:rowOff>
    </xdr:from>
    <xdr:to>
      <xdr:col>5</xdr:col>
      <xdr:colOff>466725</xdr:colOff>
      <xdr:row>51</xdr:row>
      <xdr:rowOff>152399</xdr:rowOff>
    </xdr:to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id="{C25AAB51-DA5F-4BB0-9A75-9825F067F63E}"/>
            </a:ext>
          </a:extLst>
        </xdr:cNvPr>
        <xdr:cNvSpPr/>
      </xdr:nvSpPr>
      <xdr:spPr>
        <a:xfrm>
          <a:off x="4257675" y="10163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51</xdr:row>
      <xdr:rowOff>9524</xdr:rowOff>
    </xdr:from>
    <xdr:to>
      <xdr:col>6</xdr:col>
      <xdr:colOff>438150</xdr:colOff>
      <xdr:row>51</xdr:row>
      <xdr:rowOff>152399</xdr:rowOff>
    </xdr:to>
    <xdr:sp macro="" textlink="">
      <xdr:nvSpPr>
        <xdr:cNvPr id="41" name="Rectangle 40">
          <a:extLst>
            <a:ext uri="{FF2B5EF4-FFF2-40B4-BE49-F238E27FC236}">
              <a16:creationId xmlns:a16="http://schemas.microsoft.com/office/drawing/2014/main" id="{160D6C1B-3437-4F60-9AE6-4892E9D4BF39}"/>
            </a:ext>
          </a:extLst>
        </xdr:cNvPr>
        <xdr:cNvSpPr/>
      </xdr:nvSpPr>
      <xdr:spPr>
        <a:xfrm>
          <a:off x="4762500" y="10163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50</xdr:row>
      <xdr:rowOff>9524</xdr:rowOff>
    </xdr:from>
    <xdr:to>
      <xdr:col>5</xdr:col>
      <xdr:colOff>466725</xdr:colOff>
      <xdr:row>50</xdr:row>
      <xdr:rowOff>152399</xdr:rowOff>
    </xdr:to>
    <xdr:sp macro="" textlink="">
      <xdr:nvSpPr>
        <xdr:cNvPr id="42" name="Rectangle 41">
          <a:extLst>
            <a:ext uri="{FF2B5EF4-FFF2-40B4-BE49-F238E27FC236}">
              <a16:creationId xmlns:a16="http://schemas.microsoft.com/office/drawing/2014/main" id="{35C4FA2F-F07C-4609-82EB-DCDF4290D74E}"/>
            </a:ext>
          </a:extLst>
        </xdr:cNvPr>
        <xdr:cNvSpPr/>
      </xdr:nvSpPr>
      <xdr:spPr>
        <a:xfrm>
          <a:off x="4257675" y="100012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50</xdr:row>
      <xdr:rowOff>9524</xdr:rowOff>
    </xdr:from>
    <xdr:to>
      <xdr:col>6</xdr:col>
      <xdr:colOff>438150</xdr:colOff>
      <xdr:row>50</xdr:row>
      <xdr:rowOff>152399</xdr:rowOff>
    </xdr:to>
    <xdr:sp macro="" textlink="">
      <xdr:nvSpPr>
        <xdr:cNvPr id="43" name="Rectangle 42">
          <a:extLst>
            <a:ext uri="{FF2B5EF4-FFF2-40B4-BE49-F238E27FC236}">
              <a16:creationId xmlns:a16="http://schemas.microsoft.com/office/drawing/2014/main" id="{73A67954-36FB-43A7-94E9-C80AC8A9461D}"/>
            </a:ext>
          </a:extLst>
        </xdr:cNvPr>
        <xdr:cNvSpPr/>
      </xdr:nvSpPr>
      <xdr:spPr>
        <a:xfrm>
          <a:off x="4762500" y="100012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54</xdr:row>
      <xdr:rowOff>9524</xdr:rowOff>
    </xdr:from>
    <xdr:to>
      <xdr:col>5</xdr:col>
      <xdr:colOff>466725</xdr:colOff>
      <xdr:row>54</xdr:row>
      <xdr:rowOff>152399</xdr:rowOff>
    </xdr:to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id="{A403FBA3-512F-47D0-A34E-28FD3AACE77F}"/>
            </a:ext>
          </a:extLst>
        </xdr:cNvPr>
        <xdr:cNvSpPr/>
      </xdr:nvSpPr>
      <xdr:spPr>
        <a:xfrm>
          <a:off x="4257675" y="106489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54</xdr:row>
      <xdr:rowOff>9524</xdr:rowOff>
    </xdr:from>
    <xdr:to>
      <xdr:col>6</xdr:col>
      <xdr:colOff>438150</xdr:colOff>
      <xdr:row>54</xdr:row>
      <xdr:rowOff>152399</xdr:rowOff>
    </xdr:to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id="{BDBD30D0-D916-4990-9FE9-1E3D42683373}"/>
            </a:ext>
          </a:extLst>
        </xdr:cNvPr>
        <xdr:cNvSpPr/>
      </xdr:nvSpPr>
      <xdr:spPr>
        <a:xfrm>
          <a:off x="4762500" y="106489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39</xdr:row>
      <xdr:rowOff>9524</xdr:rowOff>
    </xdr:from>
    <xdr:to>
      <xdr:col>5</xdr:col>
      <xdr:colOff>466725</xdr:colOff>
      <xdr:row>39</xdr:row>
      <xdr:rowOff>152399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87F778C6-9A45-4F57-84ED-4BF2F57303FA}"/>
            </a:ext>
          </a:extLst>
        </xdr:cNvPr>
        <xdr:cNvSpPr/>
      </xdr:nvSpPr>
      <xdr:spPr>
        <a:xfrm>
          <a:off x="4257675" y="79914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39</xdr:row>
      <xdr:rowOff>9524</xdr:rowOff>
    </xdr:from>
    <xdr:to>
      <xdr:col>6</xdr:col>
      <xdr:colOff>438150</xdr:colOff>
      <xdr:row>39</xdr:row>
      <xdr:rowOff>152399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B2579F59-7AEC-4D23-9206-7ED01D48CD42}"/>
            </a:ext>
          </a:extLst>
        </xdr:cNvPr>
        <xdr:cNvSpPr/>
      </xdr:nvSpPr>
      <xdr:spPr>
        <a:xfrm>
          <a:off x="4762500" y="666749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42</xdr:row>
      <xdr:rowOff>9524</xdr:rowOff>
    </xdr:from>
    <xdr:to>
      <xdr:col>5</xdr:col>
      <xdr:colOff>466725</xdr:colOff>
      <xdr:row>42</xdr:row>
      <xdr:rowOff>152399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5A5D8143-66FA-4E49-89DF-18D297AFBA39}"/>
            </a:ext>
          </a:extLst>
        </xdr:cNvPr>
        <xdr:cNvSpPr/>
      </xdr:nvSpPr>
      <xdr:spPr>
        <a:xfrm>
          <a:off x="4257675" y="666749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42</xdr:row>
      <xdr:rowOff>9524</xdr:rowOff>
    </xdr:from>
    <xdr:to>
      <xdr:col>6</xdr:col>
      <xdr:colOff>438150</xdr:colOff>
      <xdr:row>42</xdr:row>
      <xdr:rowOff>152399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F764F443-807B-493A-A9B8-08D050B3456B}"/>
            </a:ext>
          </a:extLst>
        </xdr:cNvPr>
        <xdr:cNvSpPr/>
      </xdr:nvSpPr>
      <xdr:spPr>
        <a:xfrm>
          <a:off x="4762500" y="666749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49</xdr:row>
      <xdr:rowOff>9524</xdr:rowOff>
    </xdr:from>
    <xdr:to>
      <xdr:col>5</xdr:col>
      <xdr:colOff>466725</xdr:colOff>
      <xdr:row>49</xdr:row>
      <xdr:rowOff>152399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FC4FCD93-68D1-4A09-8067-EFD03D232953}"/>
            </a:ext>
          </a:extLst>
        </xdr:cNvPr>
        <xdr:cNvSpPr/>
      </xdr:nvSpPr>
      <xdr:spPr>
        <a:xfrm>
          <a:off x="4257675" y="71532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49</xdr:row>
      <xdr:rowOff>9524</xdr:rowOff>
    </xdr:from>
    <xdr:to>
      <xdr:col>6</xdr:col>
      <xdr:colOff>438150</xdr:colOff>
      <xdr:row>49</xdr:row>
      <xdr:rowOff>152399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83184A97-2BEC-42F5-B1BE-9AF7E89A1073}"/>
            </a:ext>
          </a:extLst>
        </xdr:cNvPr>
        <xdr:cNvSpPr/>
      </xdr:nvSpPr>
      <xdr:spPr>
        <a:xfrm>
          <a:off x="4762500" y="71532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50</xdr:row>
      <xdr:rowOff>9524</xdr:rowOff>
    </xdr:from>
    <xdr:to>
      <xdr:col>5</xdr:col>
      <xdr:colOff>466725</xdr:colOff>
      <xdr:row>50</xdr:row>
      <xdr:rowOff>152399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A64A3E73-EB3D-4753-AF8A-9656AE3FC8EA}"/>
            </a:ext>
          </a:extLst>
        </xdr:cNvPr>
        <xdr:cNvSpPr/>
      </xdr:nvSpPr>
      <xdr:spPr>
        <a:xfrm>
          <a:off x="4257675" y="71532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50</xdr:row>
      <xdr:rowOff>9524</xdr:rowOff>
    </xdr:from>
    <xdr:to>
      <xdr:col>6</xdr:col>
      <xdr:colOff>438150</xdr:colOff>
      <xdr:row>50</xdr:row>
      <xdr:rowOff>152399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CE07A776-6C59-4BD2-972F-1A402D3B9DAF}"/>
            </a:ext>
          </a:extLst>
        </xdr:cNvPr>
        <xdr:cNvSpPr/>
      </xdr:nvSpPr>
      <xdr:spPr>
        <a:xfrm>
          <a:off x="4762500" y="71532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51</xdr:row>
      <xdr:rowOff>9524</xdr:rowOff>
    </xdr:from>
    <xdr:to>
      <xdr:col>5</xdr:col>
      <xdr:colOff>466725</xdr:colOff>
      <xdr:row>51</xdr:row>
      <xdr:rowOff>152399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219E651C-1904-420F-AA79-114F9433E861}"/>
            </a:ext>
          </a:extLst>
        </xdr:cNvPr>
        <xdr:cNvSpPr/>
      </xdr:nvSpPr>
      <xdr:spPr>
        <a:xfrm>
          <a:off x="4257675" y="80200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51</xdr:row>
      <xdr:rowOff>9524</xdr:rowOff>
    </xdr:from>
    <xdr:to>
      <xdr:col>6</xdr:col>
      <xdr:colOff>438150</xdr:colOff>
      <xdr:row>51</xdr:row>
      <xdr:rowOff>152399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65AB7D85-A5DF-4420-989C-39931E472CC1}"/>
            </a:ext>
          </a:extLst>
        </xdr:cNvPr>
        <xdr:cNvSpPr/>
      </xdr:nvSpPr>
      <xdr:spPr>
        <a:xfrm>
          <a:off x="4762500" y="80200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42</xdr:row>
      <xdr:rowOff>9524</xdr:rowOff>
    </xdr:from>
    <xdr:to>
      <xdr:col>5</xdr:col>
      <xdr:colOff>466725</xdr:colOff>
      <xdr:row>42</xdr:row>
      <xdr:rowOff>152399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1154A611-DC0A-49A5-A63D-C98EBE481F11}"/>
            </a:ext>
          </a:extLst>
        </xdr:cNvPr>
        <xdr:cNvSpPr/>
      </xdr:nvSpPr>
      <xdr:spPr>
        <a:xfrm>
          <a:off x="4257675" y="868679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42</xdr:row>
      <xdr:rowOff>9524</xdr:rowOff>
    </xdr:from>
    <xdr:to>
      <xdr:col>6</xdr:col>
      <xdr:colOff>438150</xdr:colOff>
      <xdr:row>42</xdr:row>
      <xdr:rowOff>152399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1D04C664-80AD-4E3D-9939-0F5DB02DF44E}"/>
            </a:ext>
          </a:extLst>
        </xdr:cNvPr>
        <xdr:cNvSpPr/>
      </xdr:nvSpPr>
      <xdr:spPr>
        <a:xfrm>
          <a:off x="4762500" y="868679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39</xdr:row>
      <xdr:rowOff>9524</xdr:rowOff>
    </xdr:from>
    <xdr:to>
      <xdr:col>5</xdr:col>
      <xdr:colOff>466725</xdr:colOff>
      <xdr:row>39</xdr:row>
      <xdr:rowOff>152399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58FE7060-A45C-49BC-82AB-D7DE08478CC3}"/>
            </a:ext>
          </a:extLst>
        </xdr:cNvPr>
        <xdr:cNvSpPr/>
      </xdr:nvSpPr>
      <xdr:spPr>
        <a:xfrm>
          <a:off x="4257675" y="81819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39</xdr:row>
      <xdr:rowOff>9524</xdr:rowOff>
    </xdr:from>
    <xdr:to>
      <xdr:col>6</xdr:col>
      <xdr:colOff>438150</xdr:colOff>
      <xdr:row>39</xdr:row>
      <xdr:rowOff>152399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C0DBD4D6-D730-4D4E-976B-3A45FCA1D3C8}"/>
            </a:ext>
          </a:extLst>
        </xdr:cNvPr>
        <xdr:cNvSpPr/>
      </xdr:nvSpPr>
      <xdr:spPr>
        <a:xfrm>
          <a:off x="4762500" y="81819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42</xdr:row>
      <xdr:rowOff>9524</xdr:rowOff>
    </xdr:from>
    <xdr:to>
      <xdr:col>5</xdr:col>
      <xdr:colOff>466725</xdr:colOff>
      <xdr:row>42</xdr:row>
      <xdr:rowOff>152399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7086B35A-E868-4681-B2D4-F4D3FE10D16F}"/>
            </a:ext>
          </a:extLst>
        </xdr:cNvPr>
        <xdr:cNvSpPr/>
      </xdr:nvSpPr>
      <xdr:spPr>
        <a:xfrm>
          <a:off x="4257675" y="86677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42</xdr:row>
      <xdr:rowOff>9524</xdr:rowOff>
    </xdr:from>
    <xdr:to>
      <xdr:col>6</xdr:col>
      <xdr:colOff>438150</xdr:colOff>
      <xdr:row>42</xdr:row>
      <xdr:rowOff>152399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68F91255-07BB-4576-878E-37C83F18180E}"/>
            </a:ext>
          </a:extLst>
        </xdr:cNvPr>
        <xdr:cNvSpPr/>
      </xdr:nvSpPr>
      <xdr:spPr>
        <a:xfrm>
          <a:off x="4762500" y="86677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49</xdr:row>
      <xdr:rowOff>9524</xdr:rowOff>
    </xdr:from>
    <xdr:to>
      <xdr:col>5</xdr:col>
      <xdr:colOff>466725</xdr:colOff>
      <xdr:row>49</xdr:row>
      <xdr:rowOff>152399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927997F2-701C-48B7-9A71-CAA94C71CD71}"/>
            </a:ext>
          </a:extLst>
        </xdr:cNvPr>
        <xdr:cNvSpPr/>
      </xdr:nvSpPr>
      <xdr:spPr>
        <a:xfrm>
          <a:off x="4257675" y="994409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49</xdr:row>
      <xdr:rowOff>9524</xdr:rowOff>
    </xdr:from>
    <xdr:to>
      <xdr:col>6</xdr:col>
      <xdr:colOff>438150</xdr:colOff>
      <xdr:row>49</xdr:row>
      <xdr:rowOff>152399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F2F74214-19D4-478D-98ED-ED4F3B605C88}"/>
            </a:ext>
          </a:extLst>
        </xdr:cNvPr>
        <xdr:cNvSpPr/>
      </xdr:nvSpPr>
      <xdr:spPr>
        <a:xfrm>
          <a:off x="4762500" y="994409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50</xdr:row>
      <xdr:rowOff>9524</xdr:rowOff>
    </xdr:from>
    <xdr:to>
      <xdr:col>5</xdr:col>
      <xdr:colOff>466725</xdr:colOff>
      <xdr:row>50</xdr:row>
      <xdr:rowOff>152399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8E1CDE00-4DAD-4ABA-968A-2E00BD551639}"/>
            </a:ext>
          </a:extLst>
        </xdr:cNvPr>
        <xdr:cNvSpPr/>
      </xdr:nvSpPr>
      <xdr:spPr>
        <a:xfrm>
          <a:off x="4257675" y="1010602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50</xdr:row>
      <xdr:rowOff>9524</xdr:rowOff>
    </xdr:from>
    <xdr:to>
      <xdr:col>6</xdr:col>
      <xdr:colOff>438150</xdr:colOff>
      <xdr:row>50</xdr:row>
      <xdr:rowOff>152399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52BBE39F-3837-45BC-81E3-B0FC7BE8CC3A}"/>
            </a:ext>
          </a:extLst>
        </xdr:cNvPr>
        <xdr:cNvSpPr/>
      </xdr:nvSpPr>
      <xdr:spPr>
        <a:xfrm>
          <a:off x="4762500" y="1010602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51</xdr:row>
      <xdr:rowOff>9524</xdr:rowOff>
    </xdr:from>
    <xdr:to>
      <xdr:col>5</xdr:col>
      <xdr:colOff>466725</xdr:colOff>
      <xdr:row>51</xdr:row>
      <xdr:rowOff>152399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8D824046-F445-479B-BCC4-C25E36600DEB}"/>
            </a:ext>
          </a:extLst>
        </xdr:cNvPr>
        <xdr:cNvSpPr/>
      </xdr:nvSpPr>
      <xdr:spPr>
        <a:xfrm>
          <a:off x="4257675" y="1010602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51</xdr:row>
      <xdr:rowOff>9524</xdr:rowOff>
    </xdr:from>
    <xdr:to>
      <xdr:col>6</xdr:col>
      <xdr:colOff>438150</xdr:colOff>
      <xdr:row>51</xdr:row>
      <xdr:rowOff>152399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277D830B-B8EA-4D2F-BB56-353580F4E139}"/>
            </a:ext>
          </a:extLst>
        </xdr:cNvPr>
        <xdr:cNvSpPr/>
      </xdr:nvSpPr>
      <xdr:spPr>
        <a:xfrm>
          <a:off x="4762500" y="1010602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42</xdr:row>
      <xdr:rowOff>9524</xdr:rowOff>
    </xdr:from>
    <xdr:to>
      <xdr:col>5</xdr:col>
      <xdr:colOff>466725</xdr:colOff>
      <xdr:row>42</xdr:row>
      <xdr:rowOff>152399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B6A2A1FE-F990-43BB-A34C-2C5CE2860D5B}"/>
            </a:ext>
          </a:extLst>
        </xdr:cNvPr>
        <xdr:cNvSpPr/>
      </xdr:nvSpPr>
      <xdr:spPr>
        <a:xfrm>
          <a:off x="4257675" y="884872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42</xdr:row>
      <xdr:rowOff>9524</xdr:rowOff>
    </xdr:from>
    <xdr:to>
      <xdr:col>6</xdr:col>
      <xdr:colOff>438150</xdr:colOff>
      <xdr:row>42</xdr:row>
      <xdr:rowOff>152399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75EE397C-F15E-4BD1-9FA7-F47F94151A4B}"/>
            </a:ext>
          </a:extLst>
        </xdr:cNvPr>
        <xdr:cNvSpPr/>
      </xdr:nvSpPr>
      <xdr:spPr>
        <a:xfrm>
          <a:off x="4762500" y="884872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42</xdr:row>
      <xdr:rowOff>9524</xdr:rowOff>
    </xdr:from>
    <xdr:to>
      <xdr:col>5</xdr:col>
      <xdr:colOff>466725</xdr:colOff>
      <xdr:row>42</xdr:row>
      <xdr:rowOff>152399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5156305A-A815-46F0-AB0E-FED715B76505}"/>
            </a:ext>
          </a:extLst>
        </xdr:cNvPr>
        <xdr:cNvSpPr/>
      </xdr:nvSpPr>
      <xdr:spPr>
        <a:xfrm>
          <a:off x="4257675" y="86677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42</xdr:row>
      <xdr:rowOff>9524</xdr:rowOff>
    </xdr:from>
    <xdr:to>
      <xdr:col>6</xdr:col>
      <xdr:colOff>438150</xdr:colOff>
      <xdr:row>42</xdr:row>
      <xdr:rowOff>152399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C7B3E612-764C-47ED-8A62-B7ADDA46C593}"/>
            </a:ext>
          </a:extLst>
        </xdr:cNvPr>
        <xdr:cNvSpPr/>
      </xdr:nvSpPr>
      <xdr:spPr>
        <a:xfrm>
          <a:off x="4762500" y="86677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39</xdr:row>
      <xdr:rowOff>9524</xdr:rowOff>
    </xdr:from>
    <xdr:to>
      <xdr:col>5</xdr:col>
      <xdr:colOff>466725</xdr:colOff>
      <xdr:row>39</xdr:row>
      <xdr:rowOff>152399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A5C86AE4-8C32-45A7-8942-B59B0A0B4213}"/>
            </a:ext>
          </a:extLst>
        </xdr:cNvPr>
        <xdr:cNvSpPr/>
      </xdr:nvSpPr>
      <xdr:spPr>
        <a:xfrm>
          <a:off x="4257675" y="81819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39</xdr:row>
      <xdr:rowOff>9524</xdr:rowOff>
    </xdr:from>
    <xdr:to>
      <xdr:col>6</xdr:col>
      <xdr:colOff>438150</xdr:colOff>
      <xdr:row>39</xdr:row>
      <xdr:rowOff>152399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BA2DE926-1B46-4C6D-A62E-7A2855D1B4A1}"/>
            </a:ext>
          </a:extLst>
        </xdr:cNvPr>
        <xdr:cNvSpPr/>
      </xdr:nvSpPr>
      <xdr:spPr>
        <a:xfrm>
          <a:off x="4762500" y="81819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42</xdr:row>
      <xdr:rowOff>9524</xdr:rowOff>
    </xdr:from>
    <xdr:to>
      <xdr:col>5</xdr:col>
      <xdr:colOff>466725</xdr:colOff>
      <xdr:row>42</xdr:row>
      <xdr:rowOff>152399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3D6C22F-5260-4505-BD1B-EE82661D9583}"/>
            </a:ext>
          </a:extLst>
        </xdr:cNvPr>
        <xdr:cNvSpPr/>
      </xdr:nvSpPr>
      <xdr:spPr>
        <a:xfrm>
          <a:off x="4257675" y="86677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42</xdr:row>
      <xdr:rowOff>9524</xdr:rowOff>
    </xdr:from>
    <xdr:to>
      <xdr:col>6</xdr:col>
      <xdr:colOff>438150</xdr:colOff>
      <xdr:row>42</xdr:row>
      <xdr:rowOff>152399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819F83F-B677-4D7D-A4F5-A11EC06B5A6B}"/>
            </a:ext>
          </a:extLst>
        </xdr:cNvPr>
        <xdr:cNvSpPr/>
      </xdr:nvSpPr>
      <xdr:spPr>
        <a:xfrm>
          <a:off x="4762500" y="86677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49</xdr:row>
      <xdr:rowOff>9524</xdr:rowOff>
    </xdr:from>
    <xdr:to>
      <xdr:col>5</xdr:col>
      <xdr:colOff>466725</xdr:colOff>
      <xdr:row>49</xdr:row>
      <xdr:rowOff>152399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70CB0DA8-694D-4D31-B4F3-EC79063F159C}"/>
            </a:ext>
          </a:extLst>
        </xdr:cNvPr>
        <xdr:cNvSpPr/>
      </xdr:nvSpPr>
      <xdr:spPr>
        <a:xfrm>
          <a:off x="4257675" y="994409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49</xdr:row>
      <xdr:rowOff>9524</xdr:rowOff>
    </xdr:from>
    <xdr:to>
      <xdr:col>6</xdr:col>
      <xdr:colOff>438150</xdr:colOff>
      <xdr:row>49</xdr:row>
      <xdr:rowOff>152399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5A0E59CA-DBDC-412F-A973-DC109C5ED4CA}"/>
            </a:ext>
          </a:extLst>
        </xdr:cNvPr>
        <xdr:cNvSpPr/>
      </xdr:nvSpPr>
      <xdr:spPr>
        <a:xfrm>
          <a:off x="4762500" y="994409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50</xdr:row>
      <xdr:rowOff>9524</xdr:rowOff>
    </xdr:from>
    <xdr:to>
      <xdr:col>5</xdr:col>
      <xdr:colOff>466725</xdr:colOff>
      <xdr:row>50</xdr:row>
      <xdr:rowOff>152399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DA93147F-0477-4BEC-BC21-027BAEA8BEAC}"/>
            </a:ext>
          </a:extLst>
        </xdr:cNvPr>
        <xdr:cNvSpPr/>
      </xdr:nvSpPr>
      <xdr:spPr>
        <a:xfrm>
          <a:off x="4257675" y="1010602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50</xdr:row>
      <xdr:rowOff>9524</xdr:rowOff>
    </xdr:from>
    <xdr:to>
      <xdr:col>6</xdr:col>
      <xdr:colOff>438150</xdr:colOff>
      <xdr:row>50</xdr:row>
      <xdr:rowOff>152399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DFEDF656-BB63-45EB-B8EC-4F1BDBC27301}"/>
            </a:ext>
          </a:extLst>
        </xdr:cNvPr>
        <xdr:cNvSpPr/>
      </xdr:nvSpPr>
      <xdr:spPr>
        <a:xfrm>
          <a:off x="4762500" y="1010602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51</xdr:row>
      <xdr:rowOff>9524</xdr:rowOff>
    </xdr:from>
    <xdr:to>
      <xdr:col>5</xdr:col>
      <xdr:colOff>466725</xdr:colOff>
      <xdr:row>51</xdr:row>
      <xdr:rowOff>152399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F2B317B4-17A1-4EFF-BEF2-FCF798F277DB}"/>
            </a:ext>
          </a:extLst>
        </xdr:cNvPr>
        <xdr:cNvSpPr/>
      </xdr:nvSpPr>
      <xdr:spPr>
        <a:xfrm>
          <a:off x="4257675" y="1010602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51</xdr:row>
      <xdr:rowOff>9524</xdr:rowOff>
    </xdr:from>
    <xdr:to>
      <xdr:col>6</xdr:col>
      <xdr:colOff>438150</xdr:colOff>
      <xdr:row>51</xdr:row>
      <xdr:rowOff>152399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90B82E8E-BD66-4D1F-BA22-6F49A38503B4}"/>
            </a:ext>
          </a:extLst>
        </xdr:cNvPr>
        <xdr:cNvSpPr/>
      </xdr:nvSpPr>
      <xdr:spPr>
        <a:xfrm>
          <a:off x="4762500" y="1010602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39</xdr:row>
      <xdr:rowOff>9524</xdr:rowOff>
    </xdr:from>
    <xdr:to>
      <xdr:col>5</xdr:col>
      <xdr:colOff>466725</xdr:colOff>
      <xdr:row>39</xdr:row>
      <xdr:rowOff>152399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B4F8BCD-3E45-4743-98E7-61AABBE29C06}"/>
            </a:ext>
          </a:extLst>
        </xdr:cNvPr>
        <xdr:cNvSpPr/>
      </xdr:nvSpPr>
      <xdr:spPr>
        <a:xfrm>
          <a:off x="4257675" y="69246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39</xdr:row>
      <xdr:rowOff>9524</xdr:rowOff>
    </xdr:from>
    <xdr:to>
      <xdr:col>6</xdr:col>
      <xdr:colOff>438150</xdr:colOff>
      <xdr:row>39</xdr:row>
      <xdr:rowOff>152399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8166AE9D-2474-4146-A3DE-5774ADB19AF8}"/>
            </a:ext>
          </a:extLst>
        </xdr:cNvPr>
        <xdr:cNvSpPr/>
      </xdr:nvSpPr>
      <xdr:spPr>
        <a:xfrm>
          <a:off x="4762500" y="69246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42</xdr:row>
      <xdr:rowOff>9524</xdr:rowOff>
    </xdr:from>
    <xdr:to>
      <xdr:col>5</xdr:col>
      <xdr:colOff>466725</xdr:colOff>
      <xdr:row>42</xdr:row>
      <xdr:rowOff>152399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73577D0C-B9EF-46EB-9B7E-28E3BE0F7534}"/>
            </a:ext>
          </a:extLst>
        </xdr:cNvPr>
        <xdr:cNvSpPr/>
      </xdr:nvSpPr>
      <xdr:spPr>
        <a:xfrm>
          <a:off x="4257675" y="74104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42</xdr:row>
      <xdr:rowOff>9524</xdr:rowOff>
    </xdr:from>
    <xdr:to>
      <xdr:col>6</xdr:col>
      <xdr:colOff>438150</xdr:colOff>
      <xdr:row>42</xdr:row>
      <xdr:rowOff>152399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76880DBB-0C55-4BF0-8B0C-6DEBB9B9120B}"/>
            </a:ext>
          </a:extLst>
        </xdr:cNvPr>
        <xdr:cNvSpPr/>
      </xdr:nvSpPr>
      <xdr:spPr>
        <a:xfrm>
          <a:off x="4762500" y="74104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49</xdr:row>
      <xdr:rowOff>9524</xdr:rowOff>
    </xdr:from>
    <xdr:to>
      <xdr:col>5</xdr:col>
      <xdr:colOff>466725</xdr:colOff>
      <xdr:row>49</xdr:row>
      <xdr:rowOff>152399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A3D39A22-5FF7-4B00-AE62-E67D5812CA2A}"/>
            </a:ext>
          </a:extLst>
        </xdr:cNvPr>
        <xdr:cNvSpPr/>
      </xdr:nvSpPr>
      <xdr:spPr>
        <a:xfrm>
          <a:off x="4257675" y="868679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49</xdr:row>
      <xdr:rowOff>9524</xdr:rowOff>
    </xdr:from>
    <xdr:to>
      <xdr:col>6</xdr:col>
      <xdr:colOff>438150</xdr:colOff>
      <xdr:row>49</xdr:row>
      <xdr:rowOff>152399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EA3A0692-72DC-4F7A-B37B-AAB116117BCD}"/>
            </a:ext>
          </a:extLst>
        </xdr:cNvPr>
        <xdr:cNvSpPr/>
      </xdr:nvSpPr>
      <xdr:spPr>
        <a:xfrm>
          <a:off x="4762500" y="868679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50</xdr:row>
      <xdr:rowOff>9524</xdr:rowOff>
    </xdr:from>
    <xdr:to>
      <xdr:col>5</xdr:col>
      <xdr:colOff>466725</xdr:colOff>
      <xdr:row>50</xdr:row>
      <xdr:rowOff>152399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443FA2-F7D6-4396-B1F4-4A88FD1D5B42}"/>
            </a:ext>
          </a:extLst>
        </xdr:cNvPr>
        <xdr:cNvSpPr/>
      </xdr:nvSpPr>
      <xdr:spPr>
        <a:xfrm>
          <a:off x="4257675" y="884872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50</xdr:row>
      <xdr:rowOff>9524</xdr:rowOff>
    </xdr:from>
    <xdr:to>
      <xdr:col>6</xdr:col>
      <xdr:colOff>438150</xdr:colOff>
      <xdr:row>50</xdr:row>
      <xdr:rowOff>152399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DCC5CFEB-6E45-4810-8A83-F0C8E974699D}"/>
            </a:ext>
          </a:extLst>
        </xdr:cNvPr>
        <xdr:cNvSpPr/>
      </xdr:nvSpPr>
      <xdr:spPr>
        <a:xfrm>
          <a:off x="4762500" y="884872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51</xdr:row>
      <xdr:rowOff>9524</xdr:rowOff>
    </xdr:from>
    <xdr:to>
      <xdr:col>5</xdr:col>
      <xdr:colOff>466725</xdr:colOff>
      <xdr:row>51</xdr:row>
      <xdr:rowOff>152399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6648FC43-FB60-4D07-A2A1-A2533FE1C121}"/>
            </a:ext>
          </a:extLst>
        </xdr:cNvPr>
        <xdr:cNvSpPr/>
      </xdr:nvSpPr>
      <xdr:spPr>
        <a:xfrm>
          <a:off x="4257675" y="888682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51</xdr:row>
      <xdr:rowOff>9524</xdr:rowOff>
    </xdr:from>
    <xdr:to>
      <xdr:col>6</xdr:col>
      <xdr:colOff>438150</xdr:colOff>
      <xdr:row>51</xdr:row>
      <xdr:rowOff>152399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80EEF41C-82CE-4FAA-923D-261BECAECA15}"/>
            </a:ext>
          </a:extLst>
        </xdr:cNvPr>
        <xdr:cNvSpPr/>
      </xdr:nvSpPr>
      <xdr:spPr>
        <a:xfrm>
          <a:off x="4762500" y="888682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42</xdr:row>
      <xdr:rowOff>9524</xdr:rowOff>
    </xdr:from>
    <xdr:to>
      <xdr:col>5</xdr:col>
      <xdr:colOff>466725</xdr:colOff>
      <xdr:row>42</xdr:row>
      <xdr:rowOff>152399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FE93C5DD-AF53-4A2D-8731-2D17B7741CB7}"/>
            </a:ext>
          </a:extLst>
        </xdr:cNvPr>
        <xdr:cNvSpPr/>
      </xdr:nvSpPr>
      <xdr:spPr>
        <a:xfrm>
          <a:off x="4257675" y="872489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42</xdr:row>
      <xdr:rowOff>9524</xdr:rowOff>
    </xdr:from>
    <xdr:to>
      <xdr:col>6</xdr:col>
      <xdr:colOff>438150</xdr:colOff>
      <xdr:row>42</xdr:row>
      <xdr:rowOff>152399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E0AF23BF-A22D-4298-BE12-8CC4D8514627}"/>
            </a:ext>
          </a:extLst>
        </xdr:cNvPr>
        <xdr:cNvSpPr/>
      </xdr:nvSpPr>
      <xdr:spPr>
        <a:xfrm>
          <a:off x="4762500" y="872489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39</xdr:row>
      <xdr:rowOff>9524</xdr:rowOff>
    </xdr:from>
    <xdr:to>
      <xdr:col>5</xdr:col>
      <xdr:colOff>466725</xdr:colOff>
      <xdr:row>39</xdr:row>
      <xdr:rowOff>152399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34AEFE9-FAC4-439E-B6B7-57AD78ACAC47}"/>
            </a:ext>
          </a:extLst>
        </xdr:cNvPr>
        <xdr:cNvSpPr/>
      </xdr:nvSpPr>
      <xdr:spPr>
        <a:xfrm>
          <a:off x="4257675" y="81819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39</xdr:row>
      <xdr:rowOff>9524</xdr:rowOff>
    </xdr:from>
    <xdr:to>
      <xdr:col>6</xdr:col>
      <xdr:colOff>438150</xdr:colOff>
      <xdr:row>39</xdr:row>
      <xdr:rowOff>152399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27197556-7F51-414D-9620-B7CBEA5EE035}"/>
            </a:ext>
          </a:extLst>
        </xdr:cNvPr>
        <xdr:cNvSpPr/>
      </xdr:nvSpPr>
      <xdr:spPr>
        <a:xfrm>
          <a:off x="4762500" y="81819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42</xdr:row>
      <xdr:rowOff>9524</xdr:rowOff>
    </xdr:from>
    <xdr:to>
      <xdr:col>5</xdr:col>
      <xdr:colOff>466725</xdr:colOff>
      <xdr:row>42</xdr:row>
      <xdr:rowOff>152399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ECF4B68-791B-4443-AEF0-75109C10CCF3}"/>
            </a:ext>
          </a:extLst>
        </xdr:cNvPr>
        <xdr:cNvSpPr/>
      </xdr:nvSpPr>
      <xdr:spPr>
        <a:xfrm>
          <a:off x="4257675" y="86677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42</xdr:row>
      <xdr:rowOff>9524</xdr:rowOff>
    </xdr:from>
    <xdr:to>
      <xdr:col>6</xdr:col>
      <xdr:colOff>438150</xdr:colOff>
      <xdr:row>42</xdr:row>
      <xdr:rowOff>152399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AB32AD0D-64AA-4DBD-9691-057ACCB80259}"/>
            </a:ext>
          </a:extLst>
        </xdr:cNvPr>
        <xdr:cNvSpPr/>
      </xdr:nvSpPr>
      <xdr:spPr>
        <a:xfrm>
          <a:off x="4762500" y="86677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49</xdr:row>
      <xdr:rowOff>9524</xdr:rowOff>
    </xdr:from>
    <xdr:to>
      <xdr:col>5</xdr:col>
      <xdr:colOff>466725</xdr:colOff>
      <xdr:row>49</xdr:row>
      <xdr:rowOff>152399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A1E3202E-EB0D-4743-BE42-64DB9E2FE04A}"/>
            </a:ext>
          </a:extLst>
        </xdr:cNvPr>
        <xdr:cNvSpPr/>
      </xdr:nvSpPr>
      <xdr:spPr>
        <a:xfrm>
          <a:off x="4257675" y="994409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49</xdr:row>
      <xdr:rowOff>9524</xdr:rowOff>
    </xdr:from>
    <xdr:to>
      <xdr:col>6</xdr:col>
      <xdr:colOff>438150</xdr:colOff>
      <xdr:row>49</xdr:row>
      <xdr:rowOff>152399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3928E86E-26C5-47EE-BE0A-F432AAB00240}"/>
            </a:ext>
          </a:extLst>
        </xdr:cNvPr>
        <xdr:cNvSpPr/>
      </xdr:nvSpPr>
      <xdr:spPr>
        <a:xfrm>
          <a:off x="4762500" y="994409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50</xdr:row>
      <xdr:rowOff>9524</xdr:rowOff>
    </xdr:from>
    <xdr:to>
      <xdr:col>5</xdr:col>
      <xdr:colOff>466725</xdr:colOff>
      <xdr:row>50</xdr:row>
      <xdr:rowOff>152399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1EE43961-1B61-4DAC-A969-A4690D38BBBF}"/>
            </a:ext>
          </a:extLst>
        </xdr:cNvPr>
        <xdr:cNvSpPr/>
      </xdr:nvSpPr>
      <xdr:spPr>
        <a:xfrm>
          <a:off x="4257675" y="1010602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50</xdr:row>
      <xdr:rowOff>9524</xdr:rowOff>
    </xdr:from>
    <xdr:to>
      <xdr:col>6</xdr:col>
      <xdr:colOff>438150</xdr:colOff>
      <xdr:row>50</xdr:row>
      <xdr:rowOff>152399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CCB4492D-ED31-4B9D-9A05-A15D24AFEF67}"/>
            </a:ext>
          </a:extLst>
        </xdr:cNvPr>
        <xdr:cNvSpPr/>
      </xdr:nvSpPr>
      <xdr:spPr>
        <a:xfrm>
          <a:off x="4762500" y="1010602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51</xdr:row>
      <xdr:rowOff>9524</xdr:rowOff>
    </xdr:from>
    <xdr:to>
      <xdr:col>5</xdr:col>
      <xdr:colOff>466725</xdr:colOff>
      <xdr:row>51</xdr:row>
      <xdr:rowOff>152399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B5CA5E7-F5FD-4CC6-9B52-C4AB319C66D5}"/>
            </a:ext>
          </a:extLst>
        </xdr:cNvPr>
        <xdr:cNvSpPr/>
      </xdr:nvSpPr>
      <xdr:spPr>
        <a:xfrm>
          <a:off x="4257675" y="102679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51</xdr:row>
      <xdr:rowOff>9524</xdr:rowOff>
    </xdr:from>
    <xdr:to>
      <xdr:col>6</xdr:col>
      <xdr:colOff>438150</xdr:colOff>
      <xdr:row>51</xdr:row>
      <xdr:rowOff>152399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E219F8A5-E870-4013-AFB1-C7E3A38BE5B2}"/>
            </a:ext>
          </a:extLst>
        </xdr:cNvPr>
        <xdr:cNvSpPr/>
      </xdr:nvSpPr>
      <xdr:spPr>
        <a:xfrm>
          <a:off x="4762500" y="102679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39</xdr:row>
      <xdr:rowOff>9524</xdr:rowOff>
    </xdr:from>
    <xdr:to>
      <xdr:col>5</xdr:col>
      <xdr:colOff>466725</xdr:colOff>
      <xdr:row>39</xdr:row>
      <xdr:rowOff>152399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4ECE3FB8-9F4D-401F-A3BD-19578E23E11E}"/>
            </a:ext>
          </a:extLst>
        </xdr:cNvPr>
        <xdr:cNvSpPr/>
      </xdr:nvSpPr>
      <xdr:spPr>
        <a:xfrm>
          <a:off x="4257675" y="80200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39</xdr:row>
      <xdr:rowOff>9524</xdr:rowOff>
    </xdr:from>
    <xdr:to>
      <xdr:col>6</xdr:col>
      <xdr:colOff>438150</xdr:colOff>
      <xdr:row>39</xdr:row>
      <xdr:rowOff>152399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56F263BE-14D0-4021-81C9-3DFF80ED7281}"/>
            </a:ext>
          </a:extLst>
        </xdr:cNvPr>
        <xdr:cNvSpPr/>
      </xdr:nvSpPr>
      <xdr:spPr>
        <a:xfrm>
          <a:off x="4762500" y="80200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42</xdr:row>
      <xdr:rowOff>9524</xdr:rowOff>
    </xdr:from>
    <xdr:to>
      <xdr:col>5</xdr:col>
      <xdr:colOff>466725</xdr:colOff>
      <xdr:row>42</xdr:row>
      <xdr:rowOff>152399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319A149-85C1-4556-B394-EBB213130C2E}"/>
            </a:ext>
          </a:extLst>
        </xdr:cNvPr>
        <xdr:cNvSpPr/>
      </xdr:nvSpPr>
      <xdr:spPr>
        <a:xfrm>
          <a:off x="4257675" y="850582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42</xdr:row>
      <xdr:rowOff>9524</xdr:rowOff>
    </xdr:from>
    <xdr:to>
      <xdr:col>6</xdr:col>
      <xdr:colOff>438150</xdr:colOff>
      <xdr:row>42</xdr:row>
      <xdr:rowOff>152399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7FC9132E-AAF6-49E4-BD8E-50AE32D4CBCA}"/>
            </a:ext>
          </a:extLst>
        </xdr:cNvPr>
        <xdr:cNvSpPr/>
      </xdr:nvSpPr>
      <xdr:spPr>
        <a:xfrm>
          <a:off x="4762500" y="850582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49</xdr:row>
      <xdr:rowOff>9524</xdr:rowOff>
    </xdr:from>
    <xdr:to>
      <xdr:col>5</xdr:col>
      <xdr:colOff>466725</xdr:colOff>
      <xdr:row>49</xdr:row>
      <xdr:rowOff>152399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E02E8524-8DFE-45C6-A33C-9DC95BA15F84}"/>
            </a:ext>
          </a:extLst>
        </xdr:cNvPr>
        <xdr:cNvSpPr/>
      </xdr:nvSpPr>
      <xdr:spPr>
        <a:xfrm>
          <a:off x="4257675" y="9782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49</xdr:row>
      <xdr:rowOff>9524</xdr:rowOff>
    </xdr:from>
    <xdr:to>
      <xdr:col>6</xdr:col>
      <xdr:colOff>438150</xdr:colOff>
      <xdr:row>49</xdr:row>
      <xdr:rowOff>152399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EF6F5E16-BBA0-4357-9EF8-80EA24CB2719}"/>
            </a:ext>
          </a:extLst>
        </xdr:cNvPr>
        <xdr:cNvSpPr/>
      </xdr:nvSpPr>
      <xdr:spPr>
        <a:xfrm>
          <a:off x="4762500" y="9782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50</xdr:row>
      <xdr:rowOff>9524</xdr:rowOff>
    </xdr:from>
    <xdr:to>
      <xdr:col>5</xdr:col>
      <xdr:colOff>466725</xdr:colOff>
      <xdr:row>50</xdr:row>
      <xdr:rowOff>152399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07F161E2-EEAF-4C73-8233-27A718688276}"/>
            </a:ext>
          </a:extLst>
        </xdr:cNvPr>
        <xdr:cNvSpPr/>
      </xdr:nvSpPr>
      <xdr:spPr>
        <a:xfrm>
          <a:off x="4257675" y="994409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50</xdr:row>
      <xdr:rowOff>9524</xdr:rowOff>
    </xdr:from>
    <xdr:to>
      <xdr:col>6</xdr:col>
      <xdr:colOff>438150</xdr:colOff>
      <xdr:row>50</xdr:row>
      <xdr:rowOff>152399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D777471F-8CD6-441C-92B8-C2112E5998AB}"/>
            </a:ext>
          </a:extLst>
        </xdr:cNvPr>
        <xdr:cNvSpPr/>
      </xdr:nvSpPr>
      <xdr:spPr>
        <a:xfrm>
          <a:off x="4762500" y="994409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51</xdr:row>
      <xdr:rowOff>9524</xdr:rowOff>
    </xdr:from>
    <xdr:to>
      <xdr:col>5</xdr:col>
      <xdr:colOff>466725</xdr:colOff>
      <xdr:row>51</xdr:row>
      <xdr:rowOff>152399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034B1A04-83FD-41DB-84ED-D14A8EFE7082}"/>
            </a:ext>
          </a:extLst>
        </xdr:cNvPr>
        <xdr:cNvSpPr/>
      </xdr:nvSpPr>
      <xdr:spPr>
        <a:xfrm>
          <a:off x="4257675" y="1010602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51</xdr:row>
      <xdr:rowOff>9524</xdr:rowOff>
    </xdr:from>
    <xdr:to>
      <xdr:col>6</xdr:col>
      <xdr:colOff>438150</xdr:colOff>
      <xdr:row>51</xdr:row>
      <xdr:rowOff>152399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2DFE6961-A6EA-439C-AA72-EB3CE1D87FAD}"/>
            </a:ext>
          </a:extLst>
        </xdr:cNvPr>
        <xdr:cNvSpPr/>
      </xdr:nvSpPr>
      <xdr:spPr>
        <a:xfrm>
          <a:off x="4762500" y="1010602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39</xdr:row>
      <xdr:rowOff>9524</xdr:rowOff>
    </xdr:from>
    <xdr:to>
      <xdr:col>5</xdr:col>
      <xdr:colOff>466725</xdr:colOff>
      <xdr:row>39</xdr:row>
      <xdr:rowOff>152399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E888AEDA-70BA-43D5-9D66-AE52BB01798C}"/>
            </a:ext>
          </a:extLst>
        </xdr:cNvPr>
        <xdr:cNvSpPr/>
      </xdr:nvSpPr>
      <xdr:spPr>
        <a:xfrm>
          <a:off x="4257675" y="80200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39</xdr:row>
      <xdr:rowOff>9524</xdr:rowOff>
    </xdr:from>
    <xdr:to>
      <xdr:col>6</xdr:col>
      <xdr:colOff>438150</xdr:colOff>
      <xdr:row>39</xdr:row>
      <xdr:rowOff>152399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31AE71D0-A9B4-4868-B9C8-6ED4AC61BADD}"/>
            </a:ext>
          </a:extLst>
        </xdr:cNvPr>
        <xdr:cNvSpPr/>
      </xdr:nvSpPr>
      <xdr:spPr>
        <a:xfrm>
          <a:off x="4762500" y="80200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42</xdr:row>
      <xdr:rowOff>9524</xdr:rowOff>
    </xdr:from>
    <xdr:to>
      <xdr:col>5</xdr:col>
      <xdr:colOff>466725</xdr:colOff>
      <xdr:row>42</xdr:row>
      <xdr:rowOff>152399</xdr:rowOff>
    </xdr:to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99BF7BDB-4A9B-453F-A6B8-BF8C363D5E71}"/>
            </a:ext>
          </a:extLst>
        </xdr:cNvPr>
        <xdr:cNvSpPr/>
      </xdr:nvSpPr>
      <xdr:spPr>
        <a:xfrm>
          <a:off x="4257675" y="850582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42</xdr:row>
      <xdr:rowOff>9524</xdr:rowOff>
    </xdr:from>
    <xdr:to>
      <xdr:col>6</xdr:col>
      <xdr:colOff>438150</xdr:colOff>
      <xdr:row>42</xdr:row>
      <xdr:rowOff>152399</xdr:rowOff>
    </xdr:to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id="{15BC8050-35D9-4364-BA5A-436A1F563CE6}"/>
            </a:ext>
          </a:extLst>
        </xdr:cNvPr>
        <xdr:cNvSpPr/>
      </xdr:nvSpPr>
      <xdr:spPr>
        <a:xfrm>
          <a:off x="4762500" y="850582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49</xdr:row>
      <xdr:rowOff>9524</xdr:rowOff>
    </xdr:from>
    <xdr:to>
      <xdr:col>5</xdr:col>
      <xdr:colOff>466725</xdr:colOff>
      <xdr:row>49</xdr:row>
      <xdr:rowOff>152399</xdr:rowOff>
    </xdr:to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F94BAEC5-4CF5-4F8A-A6CC-5592BA027A45}"/>
            </a:ext>
          </a:extLst>
        </xdr:cNvPr>
        <xdr:cNvSpPr/>
      </xdr:nvSpPr>
      <xdr:spPr>
        <a:xfrm>
          <a:off x="4257675" y="9782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49</xdr:row>
      <xdr:rowOff>9524</xdr:rowOff>
    </xdr:from>
    <xdr:to>
      <xdr:col>6</xdr:col>
      <xdr:colOff>438150</xdr:colOff>
      <xdr:row>49</xdr:row>
      <xdr:rowOff>152399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09E4265B-D4F3-4830-9E41-1BB0B94C7B89}"/>
            </a:ext>
          </a:extLst>
        </xdr:cNvPr>
        <xdr:cNvSpPr/>
      </xdr:nvSpPr>
      <xdr:spPr>
        <a:xfrm>
          <a:off x="4762500" y="9782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50</xdr:row>
      <xdr:rowOff>9524</xdr:rowOff>
    </xdr:from>
    <xdr:to>
      <xdr:col>5</xdr:col>
      <xdr:colOff>466725</xdr:colOff>
      <xdr:row>50</xdr:row>
      <xdr:rowOff>152399</xdr:rowOff>
    </xdr:to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id="{57CF47B5-BA75-40C5-A4D4-5E85DC93344B}"/>
            </a:ext>
          </a:extLst>
        </xdr:cNvPr>
        <xdr:cNvSpPr/>
      </xdr:nvSpPr>
      <xdr:spPr>
        <a:xfrm>
          <a:off x="4257675" y="994409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50</xdr:row>
      <xdr:rowOff>9524</xdr:rowOff>
    </xdr:from>
    <xdr:to>
      <xdr:col>6</xdr:col>
      <xdr:colOff>438150</xdr:colOff>
      <xdr:row>50</xdr:row>
      <xdr:rowOff>152399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id="{9336DB3B-DF6F-43BF-9A1A-B01CA6409AF1}"/>
            </a:ext>
          </a:extLst>
        </xdr:cNvPr>
        <xdr:cNvSpPr/>
      </xdr:nvSpPr>
      <xdr:spPr>
        <a:xfrm>
          <a:off x="4762500" y="994409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51</xdr:row>
      <xdr:rowOff>9524</xdr:rowOff>
    </xdr:from>
    <xdr:to>
      <xdr:col>5</xdr:col>
      <xdr:colOff>466725</xdr:colOff>
      <xdr:row>51</xdr:row>
      <xdr:rowOff>152399</xdr:rowOff>
    </xdr:to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id="{E35A5FCB-8F49-41B9-8D61-346E93E6B2C4}"/>
            </a:ext>
          </a:extLst>
        </xdr:cNvPr>
        <xdr:cNvSpPr/>
      </xdr:nvSpPr>
      <xdr:spPr>
        <a:xfrm>
          <a:off x="4257675" y="1010602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51</xdr:row>
      <xdr:rowOff>9524</xdr:rowOff>
    </xdr:from>
    <xdr:to>
      <xdr:col>6</xdr:col>
      <xdr:colOff>438150</xdr:colOff>
      <xdr:row>51</xdr:row>
      <xdr:rowOff>152399</xdr:rowOff>
    </xdr:to>
    <xdr:sp macro="" textlink="">
      <xdr:nvSpPr>
        <xdr:cNvPr id="41" name="Rectangle 40">
          <a:extLst>
            <a:ext uri="{FF2B5EF4-FFF2-40B4-BE49-F238E27FC236}">
              <a16:creationId xmlns:a16="http://schemas.microsoft.com/office/drawing/2014/main" id="{0908D09F-758F-4102-ABE4-8D59D561F63F}"/>
            </a:ext>
          </a:extLst>
        </xdr:cNvPr>
        <xdr:cNvSpPr/>
      </xdr:nvSpPr>
      <xdr:spPr>
        <a:xfrm>
          <a:off x="4762500" y="1010602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42</xdr:row>
      <xdr:rowOff>9524</xdr:rowOff>
    </xdr:from>
    <xdr:to>
      <xdr:col>5</xdr:col>
      <xdr:colOff>466725</xdr:colOff>
      <xdr:row>42</xdr:row>
      <xdr:rowOff>152399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5B5F3ED0-3BA9-4C97-8D4F-6333890163AE}"/>
            </a:ext>
          </a:extLst>
        </xdr:cNvPr>
        <xdr:cNvSpPr/>
      </xdr:nvSpPr>
      <xdr:spPr>
        <a:xfrm>
          <a:off x="4257675" y="872489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42</xdr:row>
      <xdr:rowOff>9524</xdr:rowOff>
    </xdr:from>
    <xdr:to>
      <xdr:col>6</xdr:col>
      <xdr:colOff>438150</xdr:colOff>
      <xdr:row>42</xdr:row>
      <xdr:rowOff>152399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555A0118-66A5-4E44-9C53-87EB252AFD67}"/>
            </a:ext>
          </a:extLst>
        </xdr:cNvPr>
        <xdr:cNvSpPr/>
      </xdr:nvSpPr>
      <xdr:spPr>
        <a:xfrm>
          <a:off x="4762500" y="872489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42</xdr:row>
      <xdr:rowOff>9524</xdr:rowOff>
    </xdr:from>
    <xdr:to>
      <xdr:col>5</xdr:col>
      <xdr:colOff>466725</xdr:colOff>
      <xdr:row>42</xdr:row>
      <xdr:rowOff>152399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8E59E8DC-308C-4A50-B91A-26C7AA628B45}"/>
            </a:ext>
          </a:extLst>
        </xdr:cNvPr>
        <xdr:cNvSpPr/>
      </xdr:nvSpPr>
      <xdr:spPr>
        <a:xfrm>
          <a:off x="4257675" y="86677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42</xdr:row>
      <xdr:rowOff>9524</xdr:rowOff>
    </xdr:from>
    <xdr:to>
      <xdr:col>6</xdr:col>
      <xdr:colOff>438150</xdr:colOff>
      <xdr:row>42</xdr:row>
      <xdr:rowOff>152399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DB0E518A-6992-461D-B72F-CA483467485C}"/>
            </a:ext>
          </a:extLst>
        </xdr:cNvPr>
        <xdr:cNvSpPr/>
      </xdr:nvSpPr>
      <xdr:spPr>
        <a:xfrm>
          <a:off x="4762500" y="86677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39</xdr:row>
      <xdr:rowOff>9524</xdr:rowOff>
    </xdr:from>
    <xdr:to>
      <xdr:col>5</xdr:col>
      <xdr:colOff>466725</xdr:colOff>
      <xdr:row>39</xdr:row>
      <xdr:rowOff>152399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781AB149-DD5E-44E6-9B4C-75FA7FA9CA13}"/>
            </a:ext>
          </a:extLst>
        </xdr:cNvPr>
        <xdr:cNvSpPr/>
      </xdr:nvSpPr>
      <xdr:spPr>
        <a:xfrm>
          <a:off x="4257675" y="81819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39</xdr:row>
      <xdr:rowOff>9524</xdr:rowOff>
    </xdr:from>
    <xdr:to>
      <xdr:col>6</xdr:col>
      <xdr:colOff>438150</xdr:colOff>
      <xdr:row>39</xdr:row>
      <xdr:rowOff>152399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61A2E286-8402-4CCC-A361-45EBACCD2B06}"/>
            </a:ext>
          </a:extLst>
        </xdr:cNvPr>
        <xdr:cNvSpPr/>
      </xdr:nvSpPr>
      <xdr:spPr>
        <a:xfrm>
          <a:off x="4762500" y="81819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42</xdr:row>
      <xdr:rowOff>9524</xdr:rowOff>
    </xdr:from>
    <xdr:to>
      <xdr:col>5</xdr:col>
      <xdr:colOff>466725</xdr:colOff>
      <xdr:row>42</xdr:row>
      <xdr:rowOff>152399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C1B14761-292B-42D0-918E-D9DB872F91EA}"/>
            </a:ext>
          </a:extLst>
        </xdr:cNvPr>
        <xdr:cNvSpPr/>
      </xdr:nvSpPr>
      <xdr:spPr>
        <a:xfrm>
          <a:off x="4257675" y="86677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42</xdr:row>
      <xdr:rowOff>9524</xdr:rowOff>
    </xdr:from>
    <xdr:to>
      <xdr:col>6</xdr:col>
      <xdr:colOff>438150</xdr:colOff>
      <xdr:row>42</xdr:row>
      <xdr:rowOff>152399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6E3E9155-150B-402F-9D8D-5430035B360F}"/>
            </a:ext>
          </a:extLst>
        </xdr:cNvPr>
        <xdr:cNvSpPr/>
      </xdr:nvSpPr>
      <xdr:spPr>
        <a:xfrm>
          <a:off x="4762500" y="86677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49</xdr:row>
      <xdr:rowOff>9524</xdr:rowOff>
    </xdr:from>
    <xdr:to>
      <xdr:col>5</xdr:col>
      <xdr:colOff>466725</xdr:colOff>
      <xdr:row>49</xdr:row>
      <xdr:rowOff>152399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BE9018DD-BFE5-4F8F-9F98-D8F1FDDCD112}"/>
            </a:ext>
          </a:extLst>
        </xdr:cNvPr>
        <xdr:cNvSpPr/>
      </xdr:nvSpPr>
      <xdr:spPr>
        <a:xfrm>
          <a:off x="4257675" y="994409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49</xdr:row>
      <xdr:rowOff>9524</xdr:rowOff>
    </xdr:from>
    <xdr:to>
      <xdr:col>6</xdr:col>
      <xdr:colOff>438150</xdr:colOff>
      <xdr:row>49</xdr:row>
      <xdr:rowOff>152399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11A37D39-9E86-4779-8DD8-733C169E48F2}"/>
            </a:ext>
          </a:extLst>
        </xdr:cNvPr>
        <xdr:cNvSpPr/>
      </xdr:nvSpPr>
      <xdr:spPr>
        <a:xfrm>
          <a:off x="4762500" y="994409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50</xdr:row>
      <xdr:rowOff>9524</xdr:rowOff>
    </xdr:from>
    <xdr:to>
      <xdr:col>5</xdr:col>
      <xdr:colOff>466725</xdr:colOff>
      <xdr:row>50</xdr:row>
      <xdr:rowOff>152399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FCFDB98D-9848-4FFD-83EF-74197440DFE4}"/>
            </a:ext>
          </a:extLst>
        </xdr:cNvPr>
        <xdr:cNvSpPr/>
      </xdr:nvSpPr>
      <xdr:spPr>
        <a:xfrm>
          <a:off x="4257675" y="1010602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50</xdr:row>
      <xdr:rowOff>9524</xdr:rowOff>
    </xdr:from>
    <xdr:to>
      <xdr:col>6</xdr:col>
      <xdr:colOff>438150</xdr:colOff>
      <xdr:row>50</xdr:row>
      <xdr:rowOff>152399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B77CD48C-3807-41BC-9595-7B806732ABBE}"/>
            </a:ext>
          </a:extLst>
        </xdr:cNvPr>
        <xdr:cNvSpPr/>
      </xdr:nvSpPr>
      <xdr:spPr>
        <a:xfrm>
          <a:off x="4762500" y="1010602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51</xdr:row>
      <xdr:rowOff>9524</xdr:rowOff>
    </xdr:from>
    <xdr:to>
      <xdr:col>5</xdr:col>
      <xdr:colOff>466725</xdr:colOff>
      <xdr:row>51</xdr:row>
      <xdr:rowOff>152399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97CB7570-2D7D-499C-98D7-E38D447C2BF7}"/>
            </a:ext>
          </a:extLst>
        </xdr:cNvPr>
        <xdr:cNvSpPr/>
      </xdr:nvSpPr>
      <xdr:spPr>
        <a:xfrm>
          <a:off x="4257675" y="102679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51</xdr:row>
      <xdr:rowOff>9524</xdr:rowOff>
    </xdr:from>
    <xdr:to>
      <xdr:col>6</xdr:col>
      <xdr:colOff>438150</xdr:colOff>
      <xdr:row>51</xdr:row>
      <xdr:rowOff>152399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2243CA3D-3F89-4849-AFB1-7A6BF15F9687}"/>
            </a:ext>
          </a:extLst>
        </xdr:cNvPr>
        <xdr:cNvSpPr/>
      </xdr:nvSpPr>
      <xdr:spPr>
        <a:xfrm>
          <a:off x="4762500" y="102679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39</xdr:row>
      <xdr:rowOff>9524</xdr:rowOff>
    </xdr:from>
    <xdr:to>
      <xdr:col>5</xdr:col>
      <xdr:colOff>466725</xdr:colOff>
      <xdr:row>39</xdr:row>
      <xdr:rowOff>152399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E23535E9-1D80-4C65-B1CD-D35D933270B8}"/>
            </a:ext>
          </a:extLst>
        </xdr:cNvPr>
        <xdr:cNvSpPr/>
      </xdr:nvSpPr>
      <xdr:spPr>
        <a:xfrm>
          <a:off x="4257675" y="80200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39</xdr:row>
      <xdr:rowOff>9524</xdr:rowOff>
    </xdr:from>
    <xdr:to>
      <xdr:col>6</xdr:col>
      <xdr:colOff>438150</xdr:colOff>
      <xdr:row>39</xdr:row>
      <xdr:rowOff>152399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09C7864B-8DBD-4869-B50A-756FB4B5D8FF}"/>
            </a:ext>
          </a:extLst>
        </xdr:cNvPr>
        <xdr:cNvSpPr/>
      </xdr:nvSpPr>
      <xdr:spPr>
        <a:xfrm>
          <a:off x="4762500" y="802004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42</xdr:row>
      <xdr:rowOff>9524</xdr:rowOff>
    </xdr:from>
    <xdr:to>
      <xdr:col>5</xdr:col>
      <xdr:colOff>466725</xdr:colOff>
      <xdr:row>42</xdr:row>
      <xdr:rowOff>152399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C8117617-367F-478B-8D7C-D31B6FC9333D}"/>
            </a:ext>
          </a:extLst>
        </xdr:cNvPr>
        <xdr:cNvSpPr/>
      </xdr:nvSpPr>
      <xdr:spPr>
        <a:xfrm>
          <a:off x="4257675" y="850582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42</xdr:row>
      <xdr:rowOff>9524</xdr:rowOff>
    </xdr:from>
    <xdr:to>
      <xdr:col>6</xdr:col>
      <xdr:colOff>438150</xdr:colOff>
      <xdr:row>42</xdr:row>
      <xdr:rowOff>152399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B655AFF6-BDC1-4498-A678-C9357C782232}"/>
            </a:ext>
          </a:extLst>
        </xdr:cNvPr>
        <xdr:cNvSpPr/>
      </xdr:nvSpPr>
      <xdr:spPr>
        <a:xfrm>
          <a:off x="4762500" y="850582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49</xdr:row>
      <xdr:rowOff>9524</xdr:rowOff>
    </xdr:from>
    <xdr:to>
      <xdr:col>5</xdr:col>
      <xdr:colOff>466725</xdr:colOff>
      <xdr:row>49</xdr:row>
      <xdr:rowOff>152399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8D9AEA5B-2DCD-4813-9E16-743DDC4EC7CA}"/>
            </a:ext>
          </a:extLst>
        </xdr:cNvPr>
        <xdr:cNvSpPr/>
      </xdr:nvSpPr>
      <xdr:spPr>
        <a:xfrm>
          <a:off x="4257675" y="9782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49</xdr:row>
      <xdr:rowOff>9524</xdr:rowOff>
    </xdr:from>
    <xdr:to>
      <xdr:col>6</xdr:col>
      <xdr:colOff>438150</xdr:colOff>
      <xdr:row>49</xdr:row>
      <xdr:rowOff>152399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D0A47845-5275-4E04-A2A0-93D93AA78770}"/>
            </a:ext>
          </a:extLst>
        </xdr:cNvPr>
        <xdr:cNvSpPr/>
      </xdr:nvSpPr>
      <xdr:spPr>
        <a:xfrm>
          <a:off x="4762500" y="978217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50</xdr:row>
      <xdr:rowOff>9524</xdr:rowOff>
    </xdr:from>
    <xdr:to>
      <xdr:col>5</xdr:col>
      <xdr:colOff>466725</xdr:colOff>
      <xdr:row>50</xdr:row>
      <xdr:rowOff>152399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220A7BBE-5B26-417C-B3C8-5B7E16F66BFC}"/>
            </a:ext>
          </a:extLst>
        </xdr:cNvPr>
        <xdr:cNvSpPr/>
      </xdr:nvSpPr>
      <xdr:spPr>
        <a:xfrm>
          <a:off x="4257675" y="994409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50</xdr:row>
      <xdr:rowOff>9524</xdr:rowOff>
    </xdr:from>
    <xdr:to>
      <xdr:col>6</xdr:col>
      <xdr:colOff>438150</xdr:colOff>
      <xdr:row>50</xdr:row>
      <xdr:rowOff>152399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C9A6A844-9BAE-4990-A34A-2860857FEDBE}"/>
            </a:ext>
          </a:extLst>
        </xdr:cNvPr>
        <xdr:cNvSpPr/>
      </xdr:nvSpPr>
      <xdr:spPr>
        <a:xfrm>
          <a:off x="4762500" y="9944099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  <xdr:twoCellAnchor>
    <xdr:from>
      <xdr:col>5</xdr:col>
      <xdr:colOff>342900</xdr:colOff>
      <xdr:row>51</xdr:row>
      <xdr:rowOff>9524</xdr:rowOff>
    </xdr:from>
    <xdr:to>
      <xdr:col>5</xdr:col>
      <xdr:colOff>466725</xdr:colOff>
      <xdr:row>51</xdr:row>
      <xdr:rowOff>152399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BC2578B4-1CF6-45F9-82AD-9EF38F47BF2E}"/>
            </a:ext>
          </a:extLst>
        </xdr:cNvPr>
        <xdr:cNvSpPr/>
      </xdr:nvSpPr>
      <xdr:spPr>
        <a:xfrm>
          <a:off x="4257675" y="1010602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CA"/>
        </a:p>
      </xdr:txBody>
    </xdr:sp>
    <xdr:clientData/>
  </xdr:twoCellAnchor>
  <xdr:twoCellAnchor>
    <xdr:from>
      <xdr:col>6</xdr:col>
      <xdr:colOff>314325</xdr:colOff>
      <xdr:row>51</xdr:row>
      <xdr:rowOff>9524</xdr:rowOff>
    </xdr:from>
    <xdr:to>
      <xdr:col>6</xdr:col>
      <xdr:colOff>438150</xdr:colOff>
      <xdr:row>51</xdr:row>
      <xdr:rowOff>152399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A74236C1-8588-4C7F-8C07-A1E682363E4B}"/>
            </a:ext>
          </a:extLst>
        </xdr:cNvPr>
        <xdr:cNvSpPr/>
      </xdr:nvSpPr>
      <xdr:spPr>
        <a:xfrm>
          <a:off x="4762500" y="10106024"/>
          <a:ext cx="1238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CA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rigitte.bbelanger@patinagelaurentides.ca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workbookViewId="0">
      <selection activeCell="N14" sqref="N14"/>
    </sheetView>
  </sheetViews>
  <sheetFormatPr baseColWidth="10" defaultRowHeight="12.75" x14ac:dyDescent="0.2"/>
  <cols>
    <col min="1" max="1" width="19.42578125" customWidth="1"/>
    <col min="3" max="3" width="4.140625" customWidth="1"/>
  </cols>
  <sheetData>
    <row r="1" spans="1:10" ht="18" x14ac:dyDescent="0.25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8" x14ac:dyDescent="0.2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8" x14ac:dyDescent="0.25">
      <c r="A3" s="74" t="s">
        <v>121</v>
      </c>
      <c r="B3" s="74"/>
      <c r="C3" s="74"/>
      <c r="D3" s="76"/>
      <c r="E3" s="9"/>
      <c r="F3" s="9"/>
      <c r="G3" s="9"/>
      <c r="H3" s="9"/>
      <c r="I3" s="9"/>
      <c r="J3" s="9"/>
    </row>
    <row r="4" spans="1:10" ht="18" x14ac:dyDescent="0.2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ht="18" x14ac:dyDescent="0.25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ht="18" x14ac:dyDescent="0.25">
      <c r="A6" s="75" t="s">
        <v>120</v>
      </c>
      <c r="B6" s="9"/>
      <c r="C6" s="9"/>
      <c r="D6" s="9"/>
      <c r="E6" s="9"/>
      <c r="F6" s="9"/>
      <c r="G6" s="9"/>
      <c r="H6" s="9"/>
      <c r="I6" s="9"/>
      <c r="J6" s="9"/>
    </row>
    <row r="7" spans="1:10" ht="18" x14ac:dyDescent="0.25">
      <c r="A7" s="9" t="s">
        <v>108</v>
      </c>
      <c r="B7" s="9"/>
      <c r="C7" s="9"/>
      <c r="D7" s="9"/>
      <c r="E7" s="9"/>
      <c r="F7" s="9"/>
      <c r="G7" s="9"/>
      <c r="H7" s="9"/>
      <c r="I7" s="9"/>
      <c r="J7" s="9"/>
    </row>
    <row r="8" spans="1:10" ht="18" x14ac:dyDescent="0.25">
      <c r="A8" s="9" t="s">
        <v>509</v>
      </c>
      <c r="B8" s="9"/>
      <c r="C8" s="9"/>
      <c r="D8" s="9"/>
      <c r="E8" s="9"/>
      <c r="F8" s="9"/>
      <c r="G8" s="9"/>
      <c r="H8" s="9"/>
      <c r="I8" s="9"/>
      <c r="J8" s="9"/>
    </row>
    <row r="9" spans="1:10" ht="18" x14ac:dyDescent="0.25">
      <c r="A9" s="9" t="s">
        <v>510</v>
      </c>
      <c r="B9" s="9"/>
      <c r="C9" s="9"/>
      <c r="D9" s="9"/>
      <c r="E9" s="9"/>
      <c r="F9" s="9"/>
      <c r="G9" s="9"/>
      <c r="H9" s="9"/>
      <c r="I9" s="9"/>
      <c r="J9" s="9"/>
    </row>
    <row r="10" spans="1:10" ht="18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 ht="18" x14ac:dyDescent="0.25">
      <c r="A11" s="9" t="s">
        <v>575</v>
      </c>
      <c r="B11" s="9"/>
      <c r="C11" s="9"/>
      <c r="D11" s="9"/>
      <c r="E11" s="9"/>
      <c r="F11" s="9"/>
      <c r="G11" s="9"/>
      <c r="H11" s="9"/>
      <c r="I11" s="9"/>
      <c r="J11" s="9"/>
    </row>
    <row r="12" spans="1:10" ht="18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ht="18" x14ac:dyDescent="0.25">
      <c r="A13" s="9" t="s">
        <v>523</v>
      </c>
      <c r="B13" s="9"/>
      <c r="C13" s="9"/>
      <c r="D13" s="9"/>
      <c r="E13" s="9"/>
      <c r="F13" s="9"/>
      <c r="G13" s="9"/>
      <c r="H13" s="9"/>
      <c r="I13" s="9"/>
      <c r="J13" s="9"/>
    </row>
    <row r="14" spans="1:10" ht="18" x14ac:dyDescent="0.25">
      <c r="A14" s="9" t="s">
        <v>524</v>
      </c>
      <c r="B14" s="9"/>
      <c r="C14" s="9"/>
      <c r="D14" s="9"/>
      <c r="E14" s="9"/>
      <c r="F14" s="9"/>
      <c r="G14" s="9"/>
      <c r="H14" s="9"/>
      <c r="I14" s="9"/>
      <c r="J14" s="9"/>
    </row>
    <row r="15" spans="1:10" ht="18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18" x14ac:dyDescent="0.25">
      <c r="A16" s="9" t="s">
        <v>109</v>
      </c>
      <c r="B16" s="9"/>
      <c r="C16" s="9"/>
      <c r="D16" s="9"/>
      <c r="E16" s="9"/>
      <c r="F16" s="9"/>
      <c r="G16" s="9"/>
      <c r="H16" s="9"/>
      <c r="I16" s="9"/>
      <c r="J16" s="9"/>
    </row>
    <row r="17" spans="1:10" ht="18" x14ac:dyDescent="0.25">
      <c r="A17" s="9" t="s">
        <v>110</v>
      </c>
      <c r="B17" s="9"/>
      <c r="C17" s="9"/>
      <c r="D17" s="9"/>
      <c r="E17" s="9"/>
      <c r="F17" s="9"/>
      <c r="G17" s="9"/>
      <c r="H17" s="9"/>
      <c r="I17" s="9"/>
      <c r="J17" s="9"/>
    </row>
    <row r="18" spans="1:10" ht="18" x14ac:dyDescent="0.25">
      <c r="A18" s="628" t="s">
        <v>511</v>
      </c>
      <c r="B18" s="629"/>
      <c r="C18" s="629"/>
      <c r="D18" s="629"/>
      <c r="E18" s="9"/>
      <c r="F18" s="9"/>
      <c r="G18" s="9"/>
      <c r="H18" s="9"/>
      <c r="I18" s="9"/>
      <c r="J18" s="9"/>
    </row>
    <row r="19" spans="1:10" ht="18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18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18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</row>
  </sheetData>
  <sheetProtection password="FD20" sheet="1" objects="1" scenarios="1"/>
  <protectedRanges>
    <protectedRange password="EA2E" sqref="A13:Q80 A1:Q12" name="Plage1"/>
  </protectedRanges>
  <mergeCells count="1">
    <mergeCell ref="A18:D18"/>
  </mergeCells>
  <hyperlinks>
    <hyperlink ref="A18" r:id="rId1" xr:uid="{00000000-0004-0000-0000-000000000000}"/>
  </hyperlinks>
  <pageMargins left="0.7" right="0.7" top="0.75" bottom="0.75" header="0.3" footer="0.3"/>
  <pageSetup orientation="portrait" horizontalDpi="4294967295" verticalDpi="4294967295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AD64"/>
  <sheetViews>
    <sheetView showGridLines="0" zoomScaleNormal="100" workbookViewId="0">
      <selection activeCell="B9" sqref="B9:F9"/>
    </sheetView>
  </sheetViews>
  <sheetFormatPr baseColWidth="10" defaultRowHeight="12.75" x14ac:dyDescent="0.2"/>
  <cols>
    <col min="1" max="1" width="25.85546875" style="210" customWidth="1"/>
    <col min="2" max="3" width="8" style="210" customWidth="1"/>
    <col min="4" max="4" width="8.85546875" style="210" customWidth="1"/>
    <col min="5" max="7" width="8" style="210" customWidth="1"/>
    <col min="8" max="8" width="8" style="211" customWidth="1"/>
    <col min="9" max="13" width="8" style="210" customWidth="1"/>
    <col min="14" max="16384" width="11.42578125" style="212"/>
  </cols>
  <sheetData>
    <row r="1" spans="1:30" x14ac:dyDescent="0.2">
      <c r="A1" s="209"/>
      <c r="B1" s="209"/>
      <c r="C1" s="209"/>
      <c r="D1" s="209"/>
      <c r="E1" s="209"/>
      <c r="F1" s="209"/>
    </row>
    <row r="2" spans="1:30" x14ac:dyDescent="0.2">
      <c r="A2" s="794" t="s">
        <v>14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</row>
    <row r="3" spans="1:30" x14ac:dyDescent="0.2">
      <c r="A3" s="795" t="s">
        <v>43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</row>
    <row r="4" spans="1:30" s="214" customForma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</row>
    <row r="5" spans="1:30" s="214" customFormat="1" ht="15.75" customHeight="1" x14ac:dyDescent="0.25">
      <c r="A5" s="799" t="s">
        <v>5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</row>
    <row r="6" spans="1:30" s="214" customFormat="1" ht="15.75" customHeight="1" x14ac:dyDescent="0.2">
      <c r="A6" s="801" t="str">
        <f>+gestion!B24</f>
        <v>PATINEUR RÉGIONAL DE COMPÉTITION (SANS LIMITE À NOVICE)</v>
      </c>
      <c r="B6" s="801"/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1"/>
    </row>
    <row r="7" spans="1:30" s="214" customFormat="1" ht="15.75" customHeight="1" x14ac:dyDescent="0.2">
      <c r="A7" s="801" t="str">
        <f>+gestion!B25</f>
        <v>EN SIMPLE (GARÇON SEULEMENT)</v>
      </c>
      <c r="B7" s="801"/>
      <c r="C7" s="801"/>
      <c r="D7" s="801"/>
      <c r="E7" s="801"/>
      <c r="F7" s="801"/>
      <c r="G7" s="801"/>
      <c r="H7" s="801"/>
      <c r="I7" s="801"/>
      <c r="J7" s="801"/>
      <c r="K7" s="801"/>
      <c r="L7" s="801"/>
      <c r="M7" s="801"/>
    </row>
    <row r="9" spans="1:30" x14ac:dyDescent="0.2">
      <c r="A9" s="216" t="s">
        <v>48</v>
      </c>
      <c r="B9" s="790"/>
      <c r="C9" s="790"/>
      <c r="D9" s="790"/>
      <c r="E9" s="790"/>
      <c r="F9" s="790"/>
      <c r="H9" s="800" t="s">
        <v>51</v>
      </c>
      <c r="I9" s="800"/>
      <c r="J9" s="807"/>
      <c r="K9" s="807"/>
      <c r="L9" s="807"/>
      <c r="M9" s="807"/>
    </row>
    <row r="10" spans="1:30" x14ac:dyDescent="0.2">
      <c r="A10" s="216"/>
      <c r="B10" s="217"/>
      <c r="C10" s="217"/>
      <c r="D10" s="217"/>
      <c r="E10" s="217"/>
      <c r="F10" s="217"/>
      <c r="H10" s="258"/>
      <c r="I10" s="258"/>
      <c r="J10" s="258"/>
      <c r="K10" s="218"/>
      <c r="L10" s="218"/>
      <c r="M10" s="218"/>
    </row>
    <row r="11" spans="1:30" x14ac:dyDescent="0.2">
      <c r="A11" s="216" t="s">
        <v>74</v>
      </c>
      <c r="B11" s="790"/>
      <c r="C11" s="790"/>
      <c r="D11" s="790"/>
      <c r="E11" s="790"/>
      <c r="F11" s="790"/>
      <c r="H11" s="800" t="s">
        <v>13</v>
      </c>
      <c r="I11" s="800"/>
      <c r="J11" s="807"/>
      <c r="K11" s="807"/>
      <c r="L11" s="807"/>
      <c r="M11" s="807"/>
    </row>
    <row r="12" spans="1:30" x14ac:dyDescent="0.2">
      <c r="A12" s="261"/>
      <c r="B12" s="802"/>
      <c r="C12" s="802"/>
      <c r="D12" s="800"/>
      <c r="E12" s="800"/>
      <c r="F12" s="802"/>
      <c r="G12" s="802"/>
      <c r="H12" s="219"/>
    </row>
    <row r="13" spans="1:30" x14ac:dyDescent="0.2">
      <c r="A13" s="258" t="s">
        <v>50</v>
      </c>
      <c r="B13" s="790">
        <f>'données a remplir'!$E$7</f>
        <v>0</v>
      </c>
      <c r="C13" s="790"/>
      <c r="D13" s="790"/>
      <c r="E13" s="790"/>
      <c r="F13" s="790"/>
      <c r="H13" s="290" t="s">
        <v>380</v>
      </c>
      <c r="I13" s="290"/>
      <c r="J13" s="807">
        <f>'données a remplir'!$E$6</f>
        <v>0</v>
      </c>
      <c r="K13" s="807"/>
      <c r="L13" s="807"/>
      <c r="M13" s="807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</row>
    <row r="14" spans="1:30" x14ac:dyDescent="0.2">
      <c r="A14" s="220"/>
      <c r="B14" s="221"/>
      <c r="C14" s="221"/>
      <c r="D14" s="220"/>
      <c r="E14" s="222"/>
      <c r="F14" s="222"/>
    </row>
    <row r="15" spans="1:30" ht="12.6" customHeight="1" x14ac:dyDescent="0.2">
      <c r="A15" s="223" t="s">
        <v>416</v>
      </c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</row>
    <row r="16" spans="1:30" ht="15" customHeight="1" x14ac:dyDescent="0.2">
      <c r="A16" s="806" t="str">
        <f>+gestion!V41</f>
        <v>Chaque Club enverra 3 candidatures.</v>
      </c>
      <c r="B16" s="806"/>
      <c r="C16" s="806"/>
      <c r="D16" s="806"/>
      <c r="E16" s="806"/>
      <c r="F16" s="806"/>
      <c r="G16" s="806"/>
      <c r="H16" s="806"/>
      <c r="I16" s="806"/>
      <c r="J16" s="806"/>
      <c r="K16" s="806"/>
      <c r="L16" s="806"/>
      <c r="M16" s="806"/>
      <c r="N16" s="224"/>
      <c r="O16" s="224"/>
      <c r="P16" s="224"/>
      <c r="Q16" s="224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</row>
    <row r="17" spans="1:30" ht="15" customHeight="1" x14ac:dyDescent="0.2">
      <c r="A17" s="256" t="str">
        <f>gestion!V39</f>
        <v>Aucune limite d'âge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24"/>
      <c r="O17" s="224"/>
      <c r="P17" s="224"/>
      <c r="Q17" s="224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</row>
    <row r="18" spans="1:30" ht="15" customHeight="1" x14ac:dyDescent="0.2">
      <c r="A18" s="806" t="str">
        <f>_xlfn.CONCAT(gestion!V37," ",gestion!V38)</f>
        <v>Avoir compétitionné dans la catégorie Sans Limite à Novice au cours de la saison  2019</v>
      </c>
      <c r="B18" s="806"/>
      <c r="C18" s="806"/>
      <c r="D18" s="806"/>
      <c r="E18" s="806"/>
      <c r="F18" s="806"/>
      <c r="G18" s="806"/>
      <c r="H18" s="806"/>
      <c r="I18" s="806"/>
      <c r="J18" s="806"/>
      <c r="K18" s="806"/>
      <c r="L18" s="806"/>
      <c r="M18" s="806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</row>
    <row r="19" spans="1:30" ht="15" customHeight="1" x14ac:dyDescent="0.2">
      <c r="A19" s="256"/>
      <c r="B19" s="256"/>
      <c r="C19" s="256"/>
      <c r="D19" s="256"/>
      <c r="E19" s="256"/>
      <c r="F19" s="256"/>
      <c r="G19" s="256"/>
    </row>
    <row r="20" spans="1:30" ht="15" customHeight="1" x14ac:dyDescent="0.2">
      <c r="A20" s="846" t="s">
        <v>397</v>
      </c>
      <c r="B20" s="846"/>
      <c r="C20" s="846"/>
      <c r="D20" s="846"/>
      <c r="E20" s="846"/>
      <c r="F20" s="846"/>
      <c r="G20" s="846"/>
      <c r="H20" s="846"/>
      <c r="I20" s="846"/>
      <c r="J20" s="846"/>
      <c r="K20" s="846"/>
      <c r="L20" s="846"/>
      <c r="M20" s="846"/>
    </row>
    <row r="21" spans="1:30" ht="15" customHeight="1" x14ac:dyDescent="0.2">
      <c r="A21" s="256"/>
      <c r="B21" s="256"/>
      <c r="C21" s="256"/>
      <c r="D21" s="256"/>
      <c r="E21" s="256"/>
      <c r="F21" s="256"/>
      <c r="G21" s="256"/>
    </row>
    <row r="22" spans="1:30" ht="15" customHeight="1" thickBot="1" x14ac:dyDescent="0.25">
      <c r="A22" s="265" t="s">
        <v>394</v>
      </c>
      <c r="B22" s="266">
        <v>2</v>
      </c>
      <c r="C22" s="266">
        <v>3</v>
      </c>
      <c r="D22" s="266">
        <v>4</v>
      </c>
      <c r="E22" s="847">
        <v>5</v>
      </c>
      <c r="F22" s="847"/>
      <c r="G22" s="266">
        <v>6</v>
      </c>
      <c r="H22" s="847">
        <v>7</v>
      </c>
      <c r="I22" s="847"/>
      <c r="J22" s="268">
        <v>8</v>
      </c>
      <c r="K22" s="266">
        <v>9</v>
      </c>
      <c r="L22" s="266">
        <v>10</v>
      </c>
      <c r="M22" s="269">
        <v>11</v>
      </c>
    </row>
    <row r="23" spans="1:30" ht="27.75" customHeight="1" thickTop="1" x14ac:dyDescent="0.2">
      <c r="A23" s="270" t="s">
        <v>5</v>
      </c>
      <c r="B23" s="271" t="s">
        <v>291</v>
      </c>
      <c r="C23" s="271" t="s">
        <v>292</v>
      </c>
      <c r="D23" s="272" t="s">
        <v>400</v>
      </c>
      <c r="E23" s="845" t="s">
        <v>398</v>
      </c>
      <c r="F23" s="845"/>
      <c r="G23" s="271" t="s">
        <v>396</v>
      </c>
      <c r="H23" s="845" t="s">
        <v>395</v>
      </c>
      <c r="I23" s="845"/>
      <c r="J23" s="272" t="s">
        <v>399</v>
      </c>
      <c r="K23" s="271" t="s">
        <v>89</v>
      </c>
      <c r="L23" s="271" t="s">
        <v>90</v>
      </c>
      <c r="M23" s="274" t="s">
        <v>91</v>
      </c>
    </row>
    <row r="24" spans="1:30" ht="15" customHeight="1" x14ac:dyDescent="0.2">
      <c r="A24" s="225"/>
      <c r="B24" s="222"/>
      <c r="C24" s="222"/>
      <c r="D24" s="222"/>
      <c r="E24" s="222"/>
      <c r="F24" s="226"/>
    </row>
    <row r="25" spans="1:30" ht="15" customHeight="1" x14ac:dyDescent="0.2">
      <c r="A25" s="846" t="s">
        <v>66</v>
      </c>
      <c r="B25" s="846"/>
      <c r="C25" s="846"/>
      <c r="D25" s="846"/>
      <c r="E25" s="846"/>
      <c r="F25" s="846"/>
      <c r="G25" s="846"/>
      <c r="H25" s="846"/>
      <c r="I25" s="846"/>
      <c r="J25" s="846"/>
      <c r="K25" s="846"/>
      <c r="L25" s="846"/>
      <c r="M25" s="846"/>
    </row>
    <row r="26" spans="1:30" ht="15" customHeight="1" x14ac:dyDescent="0.2">
      <c r="A26" s="225"/>
      <c r="B26" s="803" t="s">
        <v>377</v>
      </c>
      <c r="C26" s="804"/>
      <c r="D26" s="804"/>
      <c r="E26" s="804"/>
      <c r="F26" s="804"/>
      <c r="G26" s="804"/>
      <c r="H26" s="804"/>
      <c r="I26" s="804"/>
      <c r="J26" s="804"/>
      <c r="K26" s="804"/>
      <c r="L26" s="804"/>
      <c r="M26" s="805"/>
    </row>
    <row r="27" spans="1:30" ht="13.5" thickBot="1" x14ac:dyDescent="0.25">
      <c r="A27" s="228" t="str">
        <f>tableau!A16</f>
        <v>Catégorie</v>
      </c>
      <c r="B27" s="229">
        <v>1</v>
      </c>
      <c r="C27" s="229">
        <v>2</v>
      </c>
      <c r="D27" s="229">
        <v>3</v>
      </c>
      <c r="E27" s="229">
        <v>4</v>
      </c>
      <c r="F27" s="229">
        <v>5</v>
      </c>
      <c r="G27" s="229">
        <v>6</v>
      </c>
      <c r="H27" s="230">
        <v>7</v>
      </c>
      <c r="I27" s="229">
        <v>8</v>
      </c>
      <c r="J27" s="229">
        <v>9</v>
      </c>
      <c r="K27" s="229">
        <v>10</v>
      </c>
      <c r="L27" s="229" t="s">
        <v>378</v>
      </c>
      <c r="M27" s="231" t="s">
        <v>105</v>
      </c>
    </row>
    <row r="28" spans="1:30" ht="64.5" thickTop="1" x14ac:dyDescent="0.2">
      <c r="A28" s="232" t="s">
        <v>379</v>
      </c>
      <c r="B28" s="233">
        <f>tableau!C17</f>
        <v>20</v>
      </c>
      <c r="C28" s="233">
        <f>tableau!D17</f>
        <v>18</v>
      </c>
      <c r="D28" s="233">
        <f>tableau!E17</f>
        <v>16</v>
      </c>
      <c r="E28" s="233">
        <f>tableau!F17</f>
        <v>14</v>
      </c>
      <c r="F28" s="233">
        <f>tableau!G17</f>
        <v>8</v>
      </c>
      <c r="G28" s="233">
        <f>tableau!H17</f>
        <v>7</v>
      </c>
      <c r="H28" s="233">
        <f>tableau!I17</f>
        <v>6</v>
      </c>
      <c r="I28" s="233">
        <f>tableau!J17</f>
        <v>5</v>
      </c>
      <c r="J28" s="233">
        <f>tableau!K17</f>
        <v>4</v>
      </c>
      <c r="K28" s="233">
        <f>tableau!L17</f>
        <v>3</v>
      </c>
      <c r="L28" s="233">
        <f>tableau!M17</f>
        <v>1</v>
      </c>
      <c r="M28" s="234">
        <v>16</v>
      </c>
    </row>
    <row r="29" spans="1:30" ht="63.75" x14ac:dyDescent="0.2">
      <c r="A29" s="235" t="s">
        <v>583</v>
      </c>
      <c r="B29" s="236">
        <f>tableau!C18</f>
        <v>25</v>
      </c>
      <c r="C29" s="236">
        <f>tableau!D18</f>
        <v>23</v>
      </c>
      <c r="D29" s="236">
        <f>tableau!E18</f>
        <v>20</v>
      </c>
      <c r="E29" s="236">
        <f>tableau!F18</f>
        <v>18</v>
      </c>
      <c r="F29" s="236">
        <f>tableau!G18</f>
        <v>11</v>
      </c>
      <c r="G29" s="236">
        <f>tableau!H18</f>
        <v>10</v>
      </c>
      <c r="H29" s="236">
        <f>tableau!I18</f>
        <v>9</v>
      </c>
      <c r="I29" s="236">
        <f>tableau!J18</f>
        <v>8</v>
      </c>
      <c r="J29" s="236">
        <f>tableau!K18</f>
        <v>7</v>
      </c>
      <c r="K29" s="236">
        <f>tableau!L18</f>
        <v>6</v>
      </c>
      <c r="L29" s="236">
        <f>tableau!M18</f>
        <v>3</v>
      </c>
      <c r="M29" s="237">
        <v>20</v>
      </c>
    </row>
    <row r="30" spans="1:30" x14ac:dyDescent="0.2">
      <c r="A30" s="275"/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</row>
    <row r="31" spans="1:30" x14ac:dyDescent="0.2">
      <c r="A31" s="223" t="s">
        <v>419</v>
      </c>
      <c r="E31" s="225"/>
      <c r="F31" s="225"/>
    </row>
    <row r="32" spans="1:30" x14ac:dyDescent="0.2">
      <c r="A32" s="782" t="s">
        <v>481</v>
      </c>
      <c r="B32" s="782"/>
      <c r="C32" s="782"/>
      <c r="D32" s="782"/>
      <c r="E32" s="782"/>
      <c r="F32" s="782"/>
      <c r="G32" s="782"/>
      <c r="H32" s="782"/>
      <c r="I32" s="782"/>
      <c r="J32" s="782"/>
      <c r="K32" s="782"/>
      <c r="L32" s="782"/>
      <c r="M32" s="782"/>
    </row>
    <row r="33" spans="1:13" x14ac:dyDescent="0.2">
      <c r="A33" s="782" t="s">
        <v>480</v>
      </c>
      <c r="B33" s="782"/>
      <c r="C33" s="782"/>
      <c r="D33" s="782"/>
      <c r="E33" s="782"/>
      <c r="F33" s="782"/>
      <c r="G33" s="782"/>
      <c r="H33" s="782"/>
      <c r="I33" s="782"/>
      <c r="J33" s="782"/>
      <c r="K33" s="782"/>
      <c r="L33" s="782"/>
      <c r="M33" s="782"/>
    </row>
    <row r="34" spans="1:13" x14ac:dyDescent="0.2">
      <c r="A34" s="782" t="s">
        <v>479</v>
      </c>
      <c r="B34" s="782"/>
      <c r="C34" s="782"/>
      <c r="D34" s="782"/>
      <c r="E34" s="782"/>
      <c r="F34" s="782"/>
      <c r="G34" s="782"/>
      <c r="H34" s="782"/>
      <c r="I34" s="782"/>
      <c r="J34" s="782"/>
      <c r="K34" s="782"/>
      <c r="L34" s="782"/>
      <c r="M34" s="782"/>
    </row>
    <row r="35" spans="1:13" x14ac:dyDescent="0.2">
      <c r="A35" s="782" t="s">
        <v>482</v>
      </c>
      <c r="B35" s="782"/>
      <c r="C35" s="782"/>
      <c r="D35" s="782"/>
      <c r="E35" s="782"/>
      <c r="F35" s="782"/>
      <c r="G35" s="782"/>
      <c r="H35" s="782"/>
      <c r="I35" s="782"/>
      <c r="J35" s="782"/>
      <c r="K35" s="782"/>
      <c r="L35" s="782"/>
      <c r="M35" s="782"/>
    </row>
    <row r="36" spans="1:13" x14ac:dyDescent="0.2">
      <c r="A36" s="782" t="s">
        <v>384</v>
      </c>
      <c r="B36" s="782"/>
      <c r="C36" s="782"/>
      <c r="D36" s="782"/>
      <c r="E36" s="782"/>
      <c r="F36" s="782"/>
      <c r="G36" s="782"/>
      <c r="H36" s="782"/>
      <c r="I36" s="782"/>
      <c r="J36" s="782"/>
      <c r="K36" s="782"/>
      <c r="L36" s="782"/>
      <c r="M36" s="782"/>
    </row>
    <row r="37" spans="1:13" x14ac:dyDescent="0.2">
      <c r="A37" s="811" t="str">
        <f>_xlfn.CONCAT(gestion!V49,", ",gestion!V50)</f>
        <v>Seules les compétitions régionales inscrites ci-dessous sont éligibles pour les lauréats, S.V.P. n'en ajouter aucune autre.</v>
      </c>
      <c r="B37" s="811"/>
      <c r="C37" s="811"/>
      <c r="D37" s="811"/>
      <c r="E37" s="811"/>
      <c r="F37" s="811"/>
      <c r="G37" s="811"/>
      <c r="H37" s="811"/>
      <c r="I37" s="811"/>
      <c r="J37" s="811"/>
      <c r="K37" s="811"/>
      <c r="L37" s="811"/>
      <c r="M37" s="811"/>
    </row>
    <row r="38" spans="1:13" x14ac:dyDescent="0.2">
      <c r="A38" s="255" t="str">
        <f>gestion!V45</f>
        <v>Aucun point de participation n'est accordé.</v>
      </c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</row>
    <row r="39" spans="1:13" x14ac:dyDescent="0.2">
      <c r="A39" s="255" t="str">
        <f>gestion!V43</f>
        <v xml:space="preserve">N.B. :  Joindre une copie très lisible des résultats de compétition </v>
      </c>
      <c r="B39" s="255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</row>
    <row r="40" spans="1:13" x14ac:dyDescent="0.2">
      <c r="A40" s="255"/>
      <c r="B40" s="255"/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</row>
    <row r="41" spans="1:13" s="278" customFormat="1" x14ac:dyDescent="0.2">
      <c r="A41" s="277" t="s">
        <v>31</v>
      </c>
      <c r="B41" s="841" t="s">
        <v>388</v>
      </c>
      <c r="C41" s="842"/>
      <c r="D41" s="841" t="s">
        <v>389</v>
      </c>
      <c r="E41" s="842"/>
      <c r="F41" s="841" t="s">
        <v>68</v>
      </c>
      <c r="G41" s="842"/>
      <c r="H41" s="841" t="s">
        <v>32</v>
      </c>
      <c r="I41" s="842"/>
      <c r="J41" s="843" t="s">
        <v>6</v>
      </c>
      <c r="K41" s="844"/>
      <c r="L41" s="277" t="s">
        <v>106</v>
      </c>
    </row>
    <row r="42" spans="1:13" ht="12.75" customHeight="1" x14ac:dyDescent="0.2">
      <c r="A42" s="279" t="str">
        <f>+gestion!W13</f>
        <v>Invitation Rosemère Jan. 2019</v>
      </c>
      <c r="B42" s="819"/>
      <c r="C42" s="820"/>
      <c r="D42" s="819"/>
      <c r="E42" s="820"/>
      <c r="F42" s="817" t="s">
        <v>107</v>
      </c>
      <c r="G42" s="818"/>
      <c r="H42" s="819"/>
      <c r="I42" s="820"/>
      <c r="J42" s="821" t="str">
        <f>IF(OR(B42&lt;2,B42="",H42="",H42&lt;1,H42&gt;B42-1,D42="",D42&lt;=1,D42&gt;11,AND(B42&gt;=5,H42&gt;=5)),"",IF(B42&gt;=5,VLOOKUP(H42,tableau!$C$1:$M$6,HLOOKUP(D42,tableau!$C$1:$M$1,1,FALSE),FALSE),IF(B42=4,VLOOKUP(H42,tableau!$C$7:$M$9,HLOOKUP(D42,tableau!$C$1:$M$1,1,FALSE),FALSE),IF(B42=3,VLOOKUP(H42,tableau!$C$10:$M$11,HLOOKUP(D42,tableau!$C$1:$M$1,1,FALSE),FALSE),IF(B42=2,VLOOKUP(H42,tableau!$C$12:$M$12,HLOOKUP(D42,tableau!$C$1:$M$1,1,FALSE),FALSE),"")))))</f>
        <v/>
      </c>
      <c r="K42" s="822"/>
      <c r="L42" s="281"/>
      <c r="M42" s="212"/>
    </row>
    <row r="43" spans="1:13" ht="12.75" customHeight="1" x14ac:dyDescent="0.2">
      <c r="A43" s="282" t="str">
        <f>+gestion!W14</f>
        <v>Jeux du Québec</v>
      </c>
      <c r="B43" s="826"/>
      <c r="C43" s="827"/>
      <c r="D43" s="826"/>
      <c r="E43" s="827"/>
      <c r="F43" s="837" t="s">
        <v>67</v>
      </c>
      <c r="G43" s="838"/>
      <c r="H43" s="826"/>
      <c r="I43" s="827"/>
      <c r="J43" s="830" t="str">
        <f>IF(OR(B43&lt;2,B43="",H43="",H43&lt;1,H43&gt;B43-1,D43="",D43&lt;=1,D43&gt;11,AND(B43&gt;=5,H43&gt;=5)),"",IF(B43&gt;=5,VLOOKUP(H43,tableau!$C$1:$M$6,HLOOKUP(D43,tableau!$C$1:$M$1,1,FALSE),FALSE),IF(B43=4,VLOOKUP(H43,tableau!$C$7:$M$9,HLOOKUP(D43,tableau!$C$1:$M$1,1,FALSE),FALSE),IF(B43=3,VLOOKUP(H43,tableau!$C$10:$M$11,HLOOKUP(D43,tableau!$C$1:$M$1,1,FALSE),FALSE),IF(B43=2,VLOOKUP(H43,tableau!$C$12:$M$12,HLOOKUP(D43,tableau!$C$1:$M$1,1,FALSE),FALSE),"")))))</f>
        <v/>
      </c>
      <c r="K43" s="831"/>
      <c r="L43" s="823"/>
      <c r="M43" s="212"/>
    </row>
    <row r="44" spans="1:13" ht="12.75" customHeight="1" x14ac:dyDescent="0.2">
      <c r="A44" s="283" t="str">
        <f>+gestion!X14</f>
        <v>Finale Régionale</v>
      </c>
      <c r="B44" s="828"/>
      <c r="C44" s="829"/>
      <c r="D44" s="828"/>
      <c r="E44" s="829"/>
      <c r="F44" s="839"/>
      <c r="G44" s="840"/>
      <c r="H44" s="828"/>
      <c r="I44" s="829"/>
      <c r="J44" s="832"/>
      <c r="K44" s="833"/>
      <c r="L44" s="824"/>
      <c r="M44" s="212"/>
    </row>
    <row r="45" spans="1:13" ht="12.75" customHeight="1" x14ac:dyDescent="0.2">
      <c r="A45" s="282" t="str">
        <f>+gestion!W15</f>
        <v>Invitation Lachute</v>
      </c>
      <c r="B45" s="819"/>
      <c r="C45" s="820"/>
      <c r="D45" s="819"/>
      <c r="E45" s="820"/>
      <c r="F45" s="817" t="s">
        <v>107</v>
      </c>
      <c r="G45" s="818"/>
      <c r="H45" s="819"/>
      <c r="I45" s="820"/>
      <c r="J45" s="821" t="str">
        <f>IF(OR(B45&lt;2,B45="",H45="",H45&lt;1,H45&gt;B45-1,D45="",D45&lt;=1,D45&gt;11,AND(B45&gt;=5,H45&gt;=5)),"",IF(B45&gt;=5,VLOOKUP(H45,tableau!$C$1:$M$6,HLOOKUP(D45,tableau!$C$1:$M$1,1,FALSE),FALSE),IF(B45=4,VLOOKUP(H45,tableau!$C$7:$M$9,HLOOKUP(D45,tableau!$C$1:$M$1,1,FALSE),FALSE),IF(B45=3,VLOOKUP(H45,tableau!$C$10:$M$11,HLOOKUP(D45,tableau!$C$1:$M$1,1,FALSE),FALSE),IF(B45=2,VLOOKUP(H45,tableau!$C$12:$M$12,HLOOKUP(D45,tableau!$C$1:$M$1,1,FALSE),FALSE),"")))))</f>
        <v/>
      </c>
      <c r="K45" s="822"/>
      <c r="L45" s="281"/>
      <c r="M45" s="212"/>
    </row>
    <row r="46" spans="1:13" ht="12.75" customHeight="1" x14ac:dyDescent="0.2">
      <c r="A46" s="284" t="str">
        <f>+gestion!W16</f>
        <v>Jeux du Québec</v>
      </c>
      <c r="B46" s="825"/>
      <c r="C46" s="825"/>
      <c r="D46" s="826"/>
      <c r="E46" s="827"/>
      <c r="F46" s="826" t="s">
        <v>45</v>
      </c>
      <c r="G46" s="827"/>
      <c r="H46" s="826"/>
      <c r="I46" s="827"/>
      <c r="J46" s="830">
        <f>IF(L46="oui",16,IF(ISTEXT(H46)=TRUE,0,IF(H46&gt;=1,IF(H46&gt;=11,1,HLOOKUP(H46,tableau!$C$16:$L$18,2,FALSE)),0)))</f>
        <v>0</v>
      </c>
      <c r="K46" s="831"/>
      <c r="L46" s="823"/>
      <c r="M46" s="212"/>
    </row>
    <row r="47" spans="1:13" ht="12.75" customHeight="1" x14ac:dyDescent="0.2">
      <c r="A47" s="285" t="str">
        <f>gestion!X16</f>
        <v>Finale Provinciale</v>
      </c>
      <c r="B47" s="825"/>
      <c r="C47" s="825"/>
      <c r="D47" s="828"/>
      <c r="E47" s="829"/>
      <c r="F47" s="828"/>
      <c r="G47" s="829"/>
      <c r="H47" s="828"/>
      <c r="I47" s="829"/>
      <c r="J47" s="832"/>
      <c r="K47" s="833"/>
      <c r="L47" s="824"/>
      <c r="M47" s="212"/>
    </row>
    <row r="48" spans="1:13" ht="12.75" customHeight="1" x14ac:dyDescent="0.2">
      <c r="A48" s="280" t="str">
        <f>+gestion!W3</f>
        <v>Provinciaux d'été</v>
      </c>
      <c r="B48" s="819"/>
      <c r="C48" s="820"/>
      <c r="D48" s="819"/>
      <c r="E48" s="820"/>
      <c r="F48" s="819" t="s">
        <v>45</v>
      </c>
      <c r="G48" s="820"/>
      <c r="H48" s="819"/>
      <c r="I48" s="820"/>
      <c r="J48" s="821">
        <f>IF(L48="oui",16,IF(ISTEXT(H48)=TRUE,0,IF(H48&gt;=1,IF(H48&gt;=11,1,HLOOKUP(H48,tableau!$C$16:$L$18,2,FALSE)),0)))</f>
        <v>0</v>
      </c>
      <c r="K48" s="822"/>
      <c r="L48" s="281"/>
      <c r="M48" s="212"/>
    </row>
    <row r="49" spans="1:13" ht="12.75" customHeight="1" x14ac:dyDescent="0.2">
      <c r="A49" s="286" t="str">
        <f>+gestion!W7</f>
        <v>Georges-Ethier</v>
      </c>
      <c r="B49" s="819"/>
      <c r="C49" s="820"/>
      <c r="D49" s="819"/>
      <c r="E49" s="820"/>
      <c r="F49" s="819" t="s">
        <v>45</v>
      </c>
      <c r="G49" s="820"/>
      <c r="H49" s="819"/>
      <c r="I49" s="820"/>
      <c r="J49" s="821">
        <f>IF(L49="oui",16,IF(ISTEXT(H49)=TRUE,0,IF(H49&gt;=1,IF(H49&gt;=11,1,HLOOKUP(H49,tableau!$C$16:$L$18,2,FALSE)),0)))</f>
        <v>0</v>
      </c>
      <c r="K49" s="822"/>
      <c r="L49" s="281" t="s">
        <v>383</v>
      </c>
      <c r="M49" s="212"/>
    </row>
    <row r="50" spans="1:13" ht="12.75" customHeight="1" x14ac:dyDescent="0.2">
      <c r="A50" s="286" t="str">
        <f>+gestion!W8</f>
        <v>Section A</v>
      </c>
      <c r="B50" s="819"/>
      <c r="C50" s="820"/>
      <c r="D50" s="819"/>
      <c r="E50" s="820"/>
      <c r="F50" s="819" t="s">
        <v>45</v>
      </c>
      <c r="G50" s="820"/>
      <c r="H50" s="819"/>
      <c r="I50" s="820"/>
      <c r="J50" s="821">
        <f>IF(L50="oui",16,IF(ISTEXT(H50)=TRUE,0,IF(H50&gt;=1,IF(H50&gt;=11,1,HLOOKUP(H50,tableau!$C$16:$L$18,2,FALSE)),0)))</f>
        <v>0</v>
      </c>
      <c r="K50" s="822"/>
      <c r="L50" s="281" t="s">
        <v>383</v>
      </c>
      <c r="M50" s="212"/>
    </row>
    <row r="51" spans="1:13" ht="12.75" customHeight="1" x14ac:dyDescent="0.2">
      <c r="A51" s="286" t="str">
        <f>+gestion!W17</f>
        <v>Invitation Richard Gauthier</v>
      </c>
      <c r="B51" s="819"/>
      <c r="C51" s="820"/>
      <c r="D51" s="819"/>
      <c r="E51" s="820"/>
      <c r="F51" s="817" t="s">
        <v>107</v>
      </c>
      <c r="G51" s="818"/>
      <c r="H51" s="819"/>
      <c r="I51" s="820"/>
      <c r="J51" s="821" t="str">
        <f>IF(OR(B51&lt;2,B51="",H51="",H51&lt;1,H51&gt;B51-1,D51="",D51&lt;=1,D51&gt;11,AND(B51&gt;=5,H51&gt;=5)),"",IF(B51&gt;=5,VLOOKUP(H51,tableau!$C$1:$M$6,HLOOKUP(D51,tableau!$C$1:$M$1,1,FALSE),FALSE),IF(B51=4,VLOOKUP(H51,tableau!$C$7:$M$9,HLOOKUP(D51,tableau!$C$1:$M$1,1,FALSE),FALSE),IF(B51=3,VLOOKUP(H51,tableau!$C$10:$M$11,HLOOKUP(D51,tableau!$C$1:$M$1,1,FALSE),FALSE),IF(B51=2,VLOOKUP(H51,tableau!$C$12:$M$12,HLOOKUP(D51,tableau!$C$1:$M$1,1,FALSE),FALSE),"")))))</f>
        <v/>
      </c>
      <c r="K51" s="822"/>
      <c r="L51" s="281"/>
      <c r="M51" s="212"/>
    </row>
    <row r="52" spans="1:13" ht="12.75" customHeight="1" x14ac:dyDescent="0.2">
      <c r="A52" s="282" t="str">
        <f>+gestion!W18</f>
        <v>Invitation St-Eustache</v>
      </c>
      <c r="B52" s="819"/>
      <c r="C52" s="820"/>
      <c r="D52" s="819"/>
      <c r="E52" s="820"/>
      <c r="F52" s="817" t="s">
        <v>107</v>
      </c>
      <c r="G52" s="818"/>
      <c r="H52" s="819"/>
      <c r="I52" s="820"/>
      <c r="J52" s="821" t="str">
        <f>IF(OR(B52&lt;2,B52="",H52="",H52&lt;1,H52&gt;B52-1,D52="",D52&lt;=1,D52&gt;11,AND(B52&gt;=5,H52&gt;=5)),"",IF(B52&gt;=5,VLOOKUP(H52,tableau!$C$1:$M$6,HLOOKUP(D52,tableau!$C$1:$M$1,1,FALSE),FALSE),IF(B52=4,VLOOKUP(H52,tableau!$C$7:$M$9,HLOOKUP(D52,tableau!$C$1:$M$1,1,FALSE),FALSE),IF(B52=3,VLOOKUP(H52,tableau!$C$10:$M$11,HLOOKUP(D52,tableau!$C$1:$M$1,1,FALSE),FALSE),IF(B52=2,VLOOKUP(H52,tableau!$C$12:$M$12,HLOOKUP(D52,tableau!$C$1:$M$1,1,FALSE),FALSE),"")))))</f>
        <v/>
      </c>
      <c r="K52" s="822"/>
      <c r="L52" s="281"/>
      <c r="M52" s="212"/>
    </row>
    <row r="53" spans="1:13" ht="12.75" customHeight="1" x14ac:dyDescent="0.2">
      <c r="A53" s="286" t="s">
        <v>577</v>
      </c>
      <c r="B53" s="819"/>
      <c r="C53" s="820"/>
      <c r="D53" s="819"/>
      <c r="E53" s="820"/>
      <c r="F53" s="819" t="s">
        <v>45</v>
      </c>
      <c r="G53" s="820"/>
      <c r="H53" s="819"/>
      <c r="I53" s="820"/>
      <c r="J53" s="821">
        <f>IF(L53="oui",20,IF(ISTEXT(H53)=TRUE,0,IF(H53&gt;=1,IF(H53&gt;=11,3,HLOOKUP(H53,tableau!$C$16:$L$18,3,FALSE)),0)))</f>
        <v>0</v>
      </c>
      <c r="K53" s="822"/>
      <c r="L53" s="281"/>
      <c r="M53" s="212"/>
    </row>
    <row r="54" spans="1:13" ht="12.75" customHeight="1" x14ac:dyDescent="0.2">
      <c r="A54" s="286" t="str">
        <f>+gestion!W12</f>
        <v>Section B 2020</v>
      </c>
      <c r="B54" s="819"/>
      <c r="C54" s="820"/>
      <c r="D54" s="819"/>
      <c r="E54" s="820"/>
      <c r="F54" s="819" t="s">
        <v>45</v>
      </c>
      <c r="G54" s="820"/>
      <c r="H54" s="819"/>
      <c r="I54" s="820"/>
      <c r="J54" s="821">
        <f>IF(L54="oui",16,IF(ISTEXT(H54)=TRUE,0,IF(H54&gt;=1,IF(H54&gt;=11,1,HLOOKUP(H54,tableau!$C$16:$L$18,2,FALSE)),0)))</f>
        <v>0</v>
      </c>
      <c r="K54" s="822"/>
      <c r="L54" s="281" t="s">
        <v>383</v>
      </c>
      <c r="M54" s="212"/>
    </row>
    <row r="55" spans="1:13" ht="12.75" customHeight="1" x14ac:dyDescent="0.2">
      <c r="A55" s="279" t="str">
        <f>+gestion!X13</f>
        <v>Invitation Rosemère Déc. 2019</v>
      </c>
      <c r="B55" s="819"/>
      <c r="C55" s="820"/>
      <c r="D55" s="819"/>
      <c r="E55" s="820"/>
      <c r="F55" s="817" t="s">
        <v>107</v>
      </c>
      <c r="G55" s="818"/>
      <c r="H55" s="819"/>
      <c r="I55" s="820"/>
      <c r="J55" s="821" t="str">
        <f>IF(OR(B55&lt;2,B55="",H55="",H55&lt;1,H55&gt;B55-1,D55="",D55&lt;=1,D55&gt;11,AND(B55&gt;=5,H55&gt;=5)),"",IF(B55&gt;=5,VLOOKUP(H55,tableau!$C$1:$M$6,HLOOKUP(D55,tableau!$C$1:$M$1,1,FALSE),FALSE),IF(B55=4,VLOOKUP(H55,tableau!$C$7:$M$9,HLOOKUP(D55,tableau!$C$1:$M$1,1,FALSE),FALSE),IF(B55=3,VLOOKUP(H55,tableau!$C$10:$M$11,HLOOKUP(D55,tableau!$C$1:$M$1,1,FALSE),FALSE),IF(B55=2,VLOOKUP(H55,tableau!$C$12:$M$12,HLOOKUP(D55,tableau!$C$1:$M$1,1,FALSE),FALSE),"")))))</f>
        <v/>
      </c>
      <c r="K55" s="822"/>
      <c r="L55" s="281"/>
      <c r="M55" s="212"/>
    </row>
    <row r="56" spans="1:13" ht="16.5" customHeight="1" x14ac:dyDescent="0.2">
      <c r="A56" s="286" t="str">
        <f>+gestion!V57</f>
        <v xml:space="preserve">Membre Équipe Québec </v>
      </c>
      <c r="B56" s="287" t="str">
        <f>+gestion!V58</f>
        <v>Année 2019-2020</v>
      </c>
      <c r="C56" s="287"/>
      <c r="D56" s="836" t="str">
        <f>+gestion!V59</f>
        <v>mettre oui dans case Classement</v>
      </c>
      <c r="E56" s="836"/>
      <c r="F56" s="836"/>
      <c r="G56" s="818"/>
      <c r="H56" s="819" t="s">
        <v>383</v>
      </c>
      <c r="I56" s="820"/>
      <c r="J56" s="821" t="str">
        <f>IF(H56="Oui",10,"")</f>
        <v/>
      </c>
      <c r="K56" s="822"/>
      <c r="L56" s="281"/>
      <c r="M56" s="212"/>
    </row>
    <row r="57" spans="1:13" ht="13.5" thickBot="1" x14ac:dyDescent="0.25">
      <c r="A57" s="225"/>
      <c r="B57" s="225"/>
      <c r="C57" s="222"/>
      <c r="D57" s="222"/>
      <c r="H57" s="835" t="s">
        <v>36</v>
      </c>
      <c r="I57" s="835"/>
      <c r="J57" s="834">
        <f>SUM(J42:J56)</f>
        <v>0</v>
      </c>
      <c r="K57" s="834"/>
      <c r="L57" s="212"/>
      <c r="M57" s="212"/>
    </row>
    <row r="58" spans="1:13" ht="13.5" thickTop="1" x14ac:dyDescent="0.2">
      <c r="A58" s="225"/>
      <c r="B58" s="225"/>
      <c r="C58" s="222"/>
      <c r="D58" s="222"/>
      <c r="H58" s="263"/>
      <c r="I58" s="263"/>
      <c r="J58" s="289"/>
      <c r="K58" s="244"/>
      <c r="L58" s="212"/>
      <c r="M58" s="212"/>
    </row>
    <row r="59" spans="1:13" x14ac:dyDescent="0.2">
      <c r="H59" s="210"/>
    </row>
    <row r="60" spans="1:13" x14ac:dyDescent="0.2">
      <c r="C60" s="259" t="s">
        <v>52</v>
      </c>
      <c r="D60" s="259"/>
      <c r="H60" s="781">
        <f>+'données a remplir'!$E$8</f>
        <v>0</v>
      </c>
      <c r="I60" s="781"/>
      <c r="J60" s="781"/>
      <c r="K60" s="781"/>
      <c r="L60" s="781"/>
    </row>
    <row r="61" spans="1:13" x14ac:dyDescent="0.2">
      <c r="C61" s="259"/>
      <c r="D61" s="245"/>
      <c r="H61" s="245"/>
      <c r="I61" s="245"/>
      <c r="J61" s="245"/>
      <c r="K61" s="245"/>
      <c r="L61" s="245"/>
    </row>
    <row r="62" spans="1:13" x14ac:dyDescent="0.2">
      <c r="C62" s="259" t="s">
        <v>53</v>
      </c>
      <c r="D62" s="259"/>
      <c r="H62" s="781">
        <f>+'données a remplir'!$E$9</f>
        <v>0</v>
      </c>
      <c r="I62" s="781"/>
      <c r="J62" s="781"/>
      <c r="K62" s="781"/>
      <c r="L62" s="781"/>
    </row>
    <row r="63" spans="1:13" x14ac:dyDescent="0.2">
      <c r="C63" s="259"/>
      <c r="D63" s="245"/>
      <c r="H63" s="245"/>
      <c r="I63" s="245"/>
      <c r="J63" s="245"/>
      <c r="K63" s="245"/>
      <c r="L63" s="245"/>
    </row>
    <row r="64" spans="1:13" x14ac:dyDescent="0.2">
      <c r="C64" s="780" t="s">
        <v>54</v>
      </c>
      <c r="D64" s="780"/>
      <c r="H64" s="781">
        <f>+'données a remplir'!$E$10</f>
        <v>0</v>
      </c>
      <c r="I64" s="781"/>
      <c r="J64" s="781"/>
      <c r="K64" s="781"/>
      <c r="L64" s="781"/>
    </row>
  </sheetData>
  <sheetProtection algorithmName="SHA-512" hashValue="MaWvDqW8zdVTPYDdpClo8Kpy18TwkVfHFB0+coki4jauEyagMClsOGdzvgrzR4H5nyIlZcye1+A3W71aUjnNmQ==" saltValue="fQUSLPwCFThMri/LO8W5Ng==" spinCount="100000" sheet="1" objects="1" scenarios="1"/>
  <protectedRanges>
    <protectedRange sqref="B42:E55 H42:I56 L49:L50 L54" name="Plage2"/>
    <protectedRange sqref="B9 B11 J9 J11" name="Plage1"/>
  </protectedRanges>
  <mergeCells count="108">
    <mergeCell ref="J51:K51"/>
    <mergeCell ref="F49:G49"/>
    <mergeCell ref="H49:I49"/>
    <mergeCell ref="F50:G50"/>
    <mergeCell ref="H50:I50"/>
    <mergeCell ref="J50:K50"/>
    <mergeCell ref="H48:I48"/>
    <mergeCell ref="A2:M2"/>
    <mergeCell ref="A3:M3"/>
    <mergeCell ref="A4:M4"/>
    <mergeCell ref="A5:M5"/>
    <mergeCell ref="A7:M7"/>
    <mergeCell ref="B9:F9"/>
    <mergeCell ref="H9:I9"/>
    <mergeCell ref="J9:M9"/>
    <mergeCell ref="A6:M6"/>
    <mergeCell ref="B13:F13"/>
    <mergeCell ref="A16:M16"/>
    <mergeCell ref="A18:M18"/>
    <mergeCell ref="A20:M20"/>
    <mergeCell ref="J13:M13"/>
    <mergeCell ref="E22:F22"/>
    <mergeCell ref="H22:I22"/>
    <mergeCell ref="B11:F11"/>
    <mergeCell ref="H11:I11"/>
    <mergeCell ref="J11:M11"/>
    <mergeCell ref="B12:C12"/>
    <mergeCell ref="D12:E12"/>
    <mergeCell ref="F12:G12"/>
    <mergeCell ref="E23:F23"/>
    <mergeCell ref="H23:I23"/>
    <mergeCell ref="A25:M25"/>
    <mergeCell ref="B26:M26"/>
    <mergeCell ref="A36:M36"/>
    <mergeCell ref="B41:C41"/>
    <mergeCell ref="D41:E41"/>
    <mergeCell ref="A33:M33"/>
    <mergeCell ref="A34:M34"/>
    <mergeCell ref="A32:M32"/>
    <mergeCell ref="F41:G41"/>
    <mergeCell ref="H41:I41"/>
    <mergeCell ref="A37:M37"/>
    <mergeCell ref="J41:K41"/>
    <mergeCell ref="A35:M35"/>
    <mergeCell ref="J42:K42"/>
    <mergeCell ref="J43:K44"/>
    <mergeCell ref="B42:C42"/>
    <mergeCell ref="D42:E42"/>
    <mergeCell ref="F42:G42"/>
    <mergeCell ref="H42:I42"/>
    <mergeCell ref="B43:C44"/>
    <mergeCell ref="D43:E44"/>
    <mergeCell ref="F43:G44"/>
    <mergeCell ref="H43:I44"/>
    <mergeCell ref="H60:L60"/>
    <mergeCell ref="H62:L62"/>
    <mergeCell ref="C64:D64"/>
    <mergeCell ref="H64:L64"/>
    <mergeCell ref="J52:K52"/>
    <mergeCell ref="J57:K57"/>
    <mergeCell ref="J54:K54"/>
    <mergeCell ref="J56:K56"/>
    <mergeCell ref="H55:I55"/>
    <mergeCell ref="J55:K55"/>
    <mergeCell ref="J53:K53"/>
    <mergeCell ref="H57:I57"/>
    <mergeCell ref="B54:C54"/>
    <mergeCell ref="D54:E54"/>
    <mergeCell ref="F54:G54"/>
    <mergeCell ref="H54:I54"/>
    <mergeCell ref="B55:C55"/>
    <mergeCell ref="D56:G56"/>
    <mergeCell ref="H56:I56"/>
    <mergeCell ref="D55:E55"/>
    <mergeCell ref="F55:G55"/>
    <mergeCell ref="J49:K49"/>
    <mergeCell ref="B49:C49"/>
    <mergeCell ref="D49:E49"/>
    <mergeCell ref="B50:C50"/>
    <mergeCell ref="B48:C48"/>
    <mergeCell ref="D48:E48"/>
    <mergeCell ref="F48:G48"/>
    <mergeCell ref="J45:K45"/>
    <mergeCell ref="L43:L44"/>
    <mergeCell ref="B45:C45"/>
    <mergeCell ref="D45:E45"/>
    <mergeCell ref="F45:G45"/>
    <mergeCell ref="H45:I45"/>
    <mergeCell ref="L46:L47"/>
    <mergeCell ref="B46:C47"/>
    <mergeCell ref="D46:E47"/>
    <mergeCell ref="F46:G47"/>
    <mergeCell ref="H46:I47"/>
    <mergeCell ref="J46:K47"/>
    <mergeCell ref="J48:K48"/>
    <mergeCell ref="D50:E50"/>
    <mergeCell ref="F51:G51"/>
    <mergeCell ref="H51:I51"/>
    <mergeCell ref="B52:C52"/>
    <mergeCell ref="D52:E52"/>
    <mergeCell ref="F52:G52"/>
    <mergeCell ref="H52:I52"/>
    <mergeCell ref="B51:C51"/>
    <mergeCell ref="D51:E51"/>
    <mergeCell ref="F53:G53"/>
    <mergeCell ref="B53:C53"/>
    <mergeCell ref="D53:E53"/>
    <mergeCell ref="H53:I53"/>
  </mergeCells>
  <dataValidations count="1">
    <dataValidation type="list" allowBlank="1" showInputMessage="1" showErrorMessage="1" promptTitle="Menu_BYE" sqref="L42:L43 H56 L45:L46 L48:L56" xr:uid="{00000000-0002-0000-0700-000000000000}">
      <formula1>Menu_Bye</formula1>
    </dataValidation>
  </dataValidations>
  <printOptions horizontalCentered="1"/>
  <pageMargins left="0" right="0" top="0.55118110236220474" bottom="0.35433070866141736" header="0.31496062992125984" footer="0.31496062992125984"/>
  <pageSetup scale="76" orientation="portrait" r:id="rId1"/>
  <headerFooter>
    <oddHeader>&amp;LLauréats 2019</oddHeader>
    <oddFooter>&amp;LCandidat 1&amp;C&amp;14PATINAGE LAURENTIDES&amp;R&amp;A</oddFooter>
  </headerFooter>
  <drawing r:id="rId2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sheetPr>
    <tabColor rgb="FF92D050"/>
  </sheetPr>
  <dimension ref="A1:K56"/>
  <sheetViews>
    <sheetView showGridLines="0" zoomScaleNormal="100" workbookViewId="0">
      <selection activeCell="B10" sqref="B10:D10"/>
    </sheetView>
  </sheetViews>
  <sheetFormatPr baseColWidth="10" defaultRowHeight="12.75" x14ac:dyDescent="0.2"/>
  <cols>
    <col min="1" max="1" width="11.42578125" style="212"/>
    <col min="2" max="2" width="23.42578125" style="212" customWidth="1"/>
    <col min="3" max="3" width="13.42578125" style="212" customWidth="1"/>
    <col min="4" max="4" width="11.42578125" style="400"/>
    <col min="5" max="5" width="9.28515625" style="212" customWidth="1"/>
    <col min="6" max="6" width="23.28515625" style="212" customWidth="1"/>
    <col min="7" max="7" width="18.7109375" style="212" customWidth="1"/>
    <col min="8" max="8" width="11.42578125" style="212"/>
    <col min="9" max="9" width="7.7109375" style="212" customWidth="1"/>
    <col min="10" max="16384" width="11.42578125" style="212"/>
  </cols>
  <sheetData>
    <row r="1" spans="1:10" x14ac:dyDescent="0.2">
      <c r="A1" s="209"/>
      <c r="B1" s="209"/>
      <c r="C1" s="209"/>
      <c r="D1" s="381"/>
      <c r="E1" s="209"/>
      <c r="F1" s="209"/>
      <c r="G1" s="210"/>
      <c r="H1" s="211"/>
      <c r="I1" s="210"/>
    </row>
    <row r="2" spans="1:10" x14ac:dyDescent="0.2">
      <c r="A2" s="796" t="s">
        <v>14</v>
      </c>
      <c r="B2" s="796"/>
      <c r="C2" s="796"/>
      <c r="D2" s="796"/>
      <c r="E2" s="796"/>
      <c r="F2" s="796"/>
      <c r="G2" s="796"/>
      <c r="H2" s="796"/>
      <c r="I2" s="796"/>
    </row>
    <row r="3" spans="1:10" x14ac:dyDescent="0.2">
      <c r="A3" s="796" t="s">
        <v>43</v>
      </c>
      <c r="B3" s="796"/>
      <c r="C3" s="796"/>
      <c r="D3" s="796"/>
      <c r="E3" s="796"/>
      <c r="F3" s="796"/>
      <c r="G3" s="796"/>
      <c r="H3" s="796"/>
      <c r="I3" s="796"/>
    </row>
    <row r="4" spans="1:10" s="214" customFormat="1" ht="15.75" customHeigh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</row>
    <row r="5" spans="1:10" s="214" customFormat="1" ht="15.75" customHeight="1" x14ac:dyDescent="0.2">
      <c r="A5" s="801" t="s">
        <v>5</v>
      </c>
      <c r="B5" s="801"/>
      <c r="C5" s="801"/>
      <c r="D5" s="801"/>
      <c r="E5" s="801"/>
      <c r="F5" s="801"/>
      <c r="G5" s="801"/>
      <c r="H5" s="801"/>
      <c r="I5" s="801"/>
    </row>
    <row r="6" spans="1:10" ht="15.75" customHeight="1" x14ac:dyDescent="0.2">
      <c r="A6" s="801" t="str">
        <f>gestion!$B$60</f>
        <v>PATINEUR OU PATINEUSE DE DANSES</v>
      </c>
      <c r="B6" s="801"/>
      <c r="C6" s="801"/>
      <c r="D6" s="801"/>
      <c r="E6" s="801"/>
      <c r="F6" s="801"/>
      <c r="G6" s="801"/>
      <c r="H6" s="801"/>
      <c r="I6" s="801"/>
    </row>
    <row r="7" spans="1:10" ht="15.75" customHeight="1" x14ac:dyDescent="0.2">
      <c r="A7" s="801" t="str">
        <f>gestion!$B$63</f>
        <v>PAS PLUS DE 10 ANS</v>
      </c>
      <c r="B7" s="801"/>
      <c r="C7" s="801"/>
      <c r="D7" s="801"/>
      <c r="E7" s="801"/>
      <c r="F7" s="801"/>
      <c r="G7" s="801"/>
      <c r="H7" s="801"/>
      <c r="I7" s="801"/>
    </row>
    <row r="8" spans="1:10" s="349" customFormat="1" ht="15.75" customHeight="1" x14ac:dyDescent="0.2">
      <c r="A8" s="1020" t="s">
        <v>514</v>
      </c>
      <c r="B8" s="1020"/>
      <c r="C8" s="1020"/>
      <c r="D8" s="1020"/>
      <c r="E8" s="1020"/>
      <c r="F8" s="1020"/>
      <c r="G8" s="1020"/>
      <c r="H8" s="1020"/>
      <c r="I8" s="1020"/>
      <c r="J8" s="479"/>
    </row>
    <row r="9" spans="1:10" x14ac:dyDescent="0.2">
      <c r="A9" s="210"/>
      <c r="B9" s="210"/>
      <c r="C9" s="210"/>
      <c r="D9" s="383"/>
      <c r="E9" s="210"/>
      <c r="F9" s="210"/>
      <c r="G9" s="210"/>
      <c r="H9" s="211"/>
      <c r="I9" s="210"/>
    </row>
    <row r="10" spans="1:10" x14ac:dyDescent="0.2">
      <c r="A10" s="216" t="s">
        <v>48</v>
      </c>
      <c r="B10" s="790"/>
      <c r="C10" s="790"/>
      <c r="D10" s="790"/>
      <c r="F10" s="521" t="s">
        <v>51</v>
      </c>
      <c r="G10" s="807"/>
      <c r="H10" s="807"/>
      <c r="I10" s="807"/>
    </row>
    <row r="11" spans="1:10" x14ac:dyDescent="0.2">
      <c r="A11" s="216"/>
      <c r="B11" s="217"/>
      <c r="C11" s="217"/>
      <c r="D11" s="384"/>
      <c r="E11" s="800"/>
      <c r="F11" s="800"/>
      <c r="G11" s="304"/>
      <c r="H11" s="305"/>
    </row>
    <row r="12" spans="1:10" x14ac:dyDescent="0.2">
      <c r="A12" s="216" t="s">
        <v>74</v>
      </c>
      <c r="B12" s="790"/>
      <c r="C12" s="790"/>
      <c r="D12" s="790"/>
      <c r="F12" s="521" t="s">
        <v>13</v>
      </c>
      <c r="G12" s="807"/>
      <c r="H12" s="807"/>
      <c r="I12" s="807"/>
    </row>
    <row r="13" spans="1:10" x14ac:dyDescent="0.2">
      <c r="A13" s="519"/>
      <c r="B13" s="318"/>
      <c r="C13" s="318"/>
      <c r="D13" s="385"/>
      <c r="E13" s="521"/>
      <c r="F13" s="521"/>
      <c r="G13" s="306"/>
      <c r="H13" s="306"/>
    </row>
    <row r="14" spans="1:10" x14ac:dyDescent="0.2">
      <c r="A14" s="800" t="s">
        <v>50</v>
      </c>
      <c r="B14" s="800"/>
      <c r="C14" s="790">
        <f>'données a remplir'!E7</f>
        <v>0</v>
      </c>
      <c r="D14" s="790"/>
      <c r="F14" s="520" t="s">
        <v>380</v>
      </c>
      <c r="G14" s="807">
        <f>'données a remplir'!E6</f>
        <v>0</v>
      </c>
      <c r="H14" s="807"/>
      <c r="I14" s="807"/>
    </row>
    <row r="15" spans="1:10" s="357" customFormat="1" ht="20.25" x14ac:dyDescent="0.3">
      <c r="A15" s="891"/>
      <c r="B15" s="891"/>
      <c r="C15" s="891"/>
      <c r="D15" s="891"/>
      <c r="E15" s="891"/>
      <c r="F15" s="891"/>
      <c r="G15" s="891"/>
      <c r="H15" s="891"/>
      <c r="I15" s="891"/>
    </row>
    <row r="16" spans="1:10" s="357" customFormat="1" x14ac:dyDescent="0.2">
      <c r="A16" s="356" t="s">
        <v>415</v>
      </c>
      <c r="B16" s="221"/>
      <c r="C16" s="221"/>
      <c r="D16" s="386"/>
      <c r="E16" s="222"/>
      <c r="F16" s="222"/>
      <c r="G16" s="210"/>
      <c r="H16" s="211"/>
      <c r="I16" s="210"/>
    </row>
    <row r="17" spans="1:11" s="357" customFormat="1" x14ac:dyDescent="0.2">
      <c r="A17" s="945" t="str">
        <f>_xlfn.CONCAT(gestion!$B$144," ",gestion!$Q$4)</f>
        <v>10 ans ou moins au 31 décembre 2019</v>
      </c>
      <c r="B17" s="945"/>
      <c r="C17" s="945"/>
      <c r="D17" s="945"/>
      <c r="E17" s="945"/>
      <c r="F17" s="945"/>
      <c r="G17" s="945"/>
      <c r="H17" s="945"/>
      <c r="I17" s="945"/>
    </row>
    <row r="18" spans="1:11" s="357" customFormat="1" x14ac:dyDescent="0.2">
      <c r="A18" s="945" t="str">
        <f>gestion!$B$145</f>
        <v>Chaque Club enverra 3 candidatures.</v>
      </c>
      <c r="B18" s="945"/>
      <c r="C18" s="945"/>
      <c r="D18" s="945"/>
      <c r="E18" s="945"/>
      <c r="F18" s="945"/>
      <c r="G18" s="945"/>
      <c r="H18" s="945"/>
      <c r="I18" s="945"/>
    </row>
    <row r="20" spans="1:11" x14ac:dyDescent="0.2">
      <c r="B20" s="238" t="s">
        <v>37</v>
      </c>
      <c r="C20" s="387" t="s">
        <v>39</v>
      </c>
      <c r="D20" s="388" t="s">
        <v>38</v>
      </c>
      <c r="F20" s="238" t="s">
        <v>37</v>
      </c>
      <c r="G20" s="387" t="s">
        <v>39</v>
      </c>
      <c r="H20" s="388" t="s">
        <v>38</v>
      </c>
    </row>
    <row r="21" spans="1:11" x14ac:dyDescent="0.2">
      <c r="B21" s="389" t="str">
        <f>_xlfn.CONCAT("1. ",tableau!A42)</f>
        <v>1. Élément</v>
      </c>
      <c r="C21" s="390"/>
      <c r="D21" s="391">
        <f>IF(AND(C21&gt;=43466,C21&lt;43770),tableau!B42,0)</f>
        <v>0</v>
      </c>
      <c r="E21" s="401"/>
      <c r="F21" s="389" t="str">
        <f>_xlfn.CONCAT("SA. ",tableau!E42)</f>
        <v>SA. Paso Doble</v>
      </c>
      <c r="G21" s="390"/>
      <c r="H21" s="391">
        <f>IF(AND(G21&gt;=43466,G21&lt;43770),tableau!H42,0)</f>
        <v>0</v>
      </c>
    </row>
    <row r="22" spans="1:11" x14ac:dyDescent="0.2">
      <c r="B22" s="389" t="str">
        <f>tableau!A45</f>
        <v>2a. Valse Hollandaise</v>
      </c>
      <c r="C22" s="390"/>
      <c r="D22" s="391">
        <f>IF(AND(C22&gt;=43466,C22&lt;43770),tableau!B45,0)</f>
        <v>0</v>
      </c>
      <c r="E22" s="401"/>
      <c r="F22" s="389" t="str">
        <f>_xlfn.CONCAT("SA. ",tableau!E43)</f>
        <v>SA. Valse Starlight</v>
      </c>
      <c r="G22" s="390"/>
      <c r="H22" s="391">
        <f>IF(AND(G22&gt;=43466,G22&lt;43770),tableau!H43,0)</f>
        <v>0</v>
      </c>
      <c r="K22" s="392"/>
    </row>
    <row r="23" spans="1:11" x14ac:dyDescent="0.2">
      <c r="B23" s="389" t="str">
        <f>tableau!A46</f>
        <v>2b. Tango Canasta</v>
      </c>
      <c r="C23" s="390"/>
      <c r="D23" s="391">
        <f>IF(AND(C23&gt;=43466,C23&lt;43770),tableau!B46,0)</f>
        <v>0</v>
      </c>
      <c r="E23" s="401"/>
      <c r="F23" s="389" t="str">
        <f>_xlfn.CONCAT("SA. ",tableau!E44)</f>
        <v>SA. Blues</v>
      </c>
      <c r="G23" s="390"/>
      <c r="H23" s="391">
        <f>IF(AND(G23&gt;=43466,G23&lt;43770),tableau!H44,0)</f>
        <v>0</v>
      </c>
    </row>
    <row r="24" spans="1:11" x14ac:dyDescent="0.2">
      <c r="B24" s="389" t="str">
        <f>tableau!A49</f>
        <v>3a. Baby Blues</v>
      </c>
      <c r="C24" s="390"/>
      <c r="D24" s="391">
        <f>IF(AND(C24&gt;=43466,C24&lt;43770),tableau!B49,0)</f>
        <v>0</v>
      </c>
      <c r="E24" s="401"/>
      <c r="F24" s="389" t="str">
        <f>_xlfn.CONCAT("SA. ",tableau!E45)</f>
        <v>SA. Kilian</v>
      </c>
      <c r="G24" s="390"/>
      <c r="H24" s="391">
        <f>IF(AND(G24&gt;=43466,G24&lt;43770),tableau!H45,0)</f>
        <v>0</v>
      </c>
    </row>
    <row r="25" spans="1:11" x14ac:dyDescent="0.2">
      <c r="B25" s="389" t="str">
        <f>tableau!A50</f>
        <v>3b. Élément</v>
      </c>
      <c r="C25" s="390"/>
      <c r="D25" s="391">
        <f>IF(AND(C25&gt;=43466,C25&lt;43770),tableau!B50,0)</f>
        <v>0</v>
      </c>
      <c r="E25" s="401"/>
      <c r="F25" s="389" t="str">
        <f>_xlfn.CONCAT("SA. ",tableau!E46)</f>
        <v>SA. Cha Cha Congelado</v>
      </c>
      <c r="G25" s="390"/>
      <c r="H25" s="391">
        <f>IF(AND(G25&gt;=43466,G25&lt;43770),tableau!H46,0)</f>
        <v>0</v>
      </c>
    </row>
    <row r="26" spans="1:11" x14ac:dyDescent="0.2">
      <c r="B26" s="389" t="str">
        <f>tableau!A53</f>
        <v>4a. Danse Swing</v>
      </c>
      <c r="C26" s="390"/>
      <c r="D26" s="391">
        <f>IF(AND(C26&gt;=43466,C26&lt;43770),tableau!B53,0)</f>
        <v>0</v>
      </c>
      <c r="E26" s="401"/>
      <c r="F26" s="389" t="str">
        <f>_xlfn.CONCAT("SA. ",tableau!E47)</f>
        <v>SA. Danse créative argent</v>
      </c>
      <c r="G26" s="390"/>
      <c r="H26" s="391">
        <f>IF(AND(G26&gt;=43466,G26&lt;43770),tableau!H47,0)</f>
        <v>0</v>
      </c>
    </row>
    <row r="27" spans="1:11" x14ac:dyDescent="0.2">
      <c r="B27" s="389" t="str">
        <f>tableau!A54</f>
        <v>4b. Tango Fiesta</v>
      </c>
      <c r="C27" s="390"/>
      <c r="D27" s="391">
        <f>IF(AND(C27&gt;=43466,C27&lt;43770),tableau!B54,0)</f>
        <v>0</v>
      </c>
      <c r="E27" s="401"/>
      <c r="F27" s="389" t="str">
        <f>_xlfn.CONCAT("OR. ",tableau!E50)</f>
        <v>OR. Valse viennoise</v>
      </c>
      <c r="G27" s="390"/>
      <c r="H27" s="391">
        <f>IF(AND(G27&gt;=43466,G27&lt;43770),tableau!H50,0)</f>
        <v>0</v>
      </c>
    </row>
    <row r="28" spans="1:11" x14ac:dyDescent="0.2">
      <c r="B28" s="389" t="str">
        <f>tableau!A57</f>
        <v>5a. Valse Willow</v>
      </c>
      <c r="C28" s="390"/>
      <c r="D28" s="391">
        <f>IF(AND(C28&gt;=43466,C28&lt;43770),tableau!B57,0)</f>
        <v>0</v>
      </c>
      <c r="E28" s="401"/>
      <c r="F28" s="389" t="str">
        <f>_xlfn.CONCAT("OR. ",tableau!E51)</f>
        <v>OR. Valse Westminster</v>
      </c>
      <c r="G28" s="390"/>
      <c r="H28" s="391">
        <f>IF(AND(G28&gt;=43466,G28&lt;43770),tableau!H51,0)</f>
        <v>0</v>
      </c>
    </row>
    <row r="29" spans="1:11" x14ac:dyDescent="0.2">
      <c r="B29" s="389" t="str">
        <f>tableau!A58</f>
        <v>5b. Éléments</v>
      </c>
      <c r="C29" s="390"/>
      <c r="D29" s="391">
        <f>IF(AND(C29&gt;=43466,C29&lt;43770),tableau!B58,0)</f>
        <v>0</v>
      </c>
      <c r="E29" s="401"/>
      <c r="F29" s="389" t="str">
        <f>_xlfn.CONCAT("OR. ",tableau!E52)</f>
        <v>OR. Quickstep</v>
      </c>
      <c r="G29" s="390"/>
      <c r="H29" s="391">
        <f>IF(AND(G29&gt;=43466,G29&lt;43770),tableau!H52,0)</f>
        <v>0</v>
      </c>
    </row>
    <row r="30" spans="1:11" x14ac:dyDescent="0.2">
      <c r="B30" s="389" t="str">
        <f>_xlfn.CONCAT("SB. ",tableau!A61)</f>
        <v>SB. Ten-Fox</v>
      </c>
      <c r="C30" s="390"/>
      <c r="D30" s="391">
        <f>IF(AND(C30&gt;=43466,C30&lt;43770),tableau!B61,0)</f>
        <v>0</v>
      </c>
      <c r="E30" s="401"/>
      <c r="F30" s="389" t="str">
        <f>_xlfn.CONCAT("OR. ",tableau!E53)</f>
        <v>OR. Tango argentin</v>
      </c>
      <c r="G30" s="390"/>
      <c r="H30" s="391">
        <f>IF(AND(G30&gt;=43466,G30&lt;43770),tableau!H53,0)</f>
        <v>0</v>
      </c>
    </row>
    <row r="31" spans="1:11" x14ac:dyDescent="0.2">
      <c r="B31" s="389" t="str">
        <f>_xlfn.CONCAT("SB. ",tableau!A62)</f>
        <v>SB. Fourteenstep</v>
      </c>
      <c r="C31" s="390"/>
      <c r="D31" s="391">
        <f>IF(AND(C31&gt;=43466,C31&lt;43770),tableau!B62,0)</f>
        <v>0</v>
      </c>
      <c r="E31" s="401"/>
      <c r="F31" s="389" t="str">
        <f>_xlfn.CONCAT("OR. ",tableau!E54)</f>
        <v>OR. Samba argentin</v>
      </c>
      <c r="G31" s="390"/>
      <c r="H31" s="391">
        <f>IF(AND(G31&gt;=43466,G31&lt;43770),tableau!H54,0)</f>
        <v>0</v>
      </c>
    </row>
    <row r="32" spans="1:11" x14ac:dyDescent="0.2">
      <c r="B32" s="389" t="str">
        <f>_xlfn.CONCAT("SB. ",tableau!A63)</f>
        <v>SB. Valse européenne</v>
      </c>
      <c r="C32" s="390"/>
      <c r="D32" s="391">
        <f>IF(AND(C32&gt;=43466,C32&lt;43770),tableau!B63,0)</f>
        <v>0</v>
      </c>
      <c r="E32" s="401"/>
      <c r="F32" s="389" t="str">
        <f>_xlfn.CONCAT("OR. ",tableau!E55)</f>
        <v>OR. Danse créative or</v>
      </c>
      <c r="G32" s="390"/>
      <c r="H32" s="391">
        <f>IF(AND(G32&gt;=43466,G32&lt;43770),tableau!H55,0)</f>
        <v>0</v>
      </c>
    </row>
    <row r="33" spans="1:10" x14ac:dyDescent="0.2">
      <c r="B33" s="389" t="str">
        <f>_xlfn.CONCAT("SB. ",tableau!A64)</f>
        <v>SB. Danse créative bronze</v>
      </c>
      <c r="C33" s="390"/>
      <c r="D33" s="391">
        <f>IF(AND(C33&gt;=43466,C33&lt;43770),tableau!B64,0)</f>
        <v>0</v>
      </c>
      <c r="E33" s="401"/>
      <c r="F33" s="389" t="str">
        <f>_xlfn.CONCAT("DI. ",tableau!E58)</f>
        <v>DI. Valse Ravensburger</v>
      </c>
      <c r="G33" s="390"/>
      <c r="H33" s="391">
        <f>IF(AND(G33&gt;=43466,G33&lt;43770),tableau!H58,0)</f>
        <v>0</v>
      </c>
    </row>
    <row r="34" spans="1:10" x14ac:dyDescent="0.2">
      <c r="B34" s="389" t="str">
        <f>_xlfn.CONCAT("JA. ",tableau!A67)</f>
        <v>JA. Fox-trot de Keats</v>
      </c>
      <c r="C34" s="390"/>
      <c r="D34" s="391">
        <f>IF(AND(C34&gt;=43466,C34&lt;43770),tableau!B67,0)</f>
        <v>0</v>
      </c>
      <c r="E34" s="401"/>
      <c r="F34" s="389" t="str">
        <f>_xlfn.CONCAT("DI. ",tableau!E59)</f>
        <v>DI. Tango Romantica</v>
      </c>
      <c r="G34" s="390"/>
      <c r="H34" s="391">
        <f>IF(AND(G34&gt;=43466,G34&lt;43770),tableau!H59,0)</f>
        <v>0</v>
      </c>
    </row>
    <row r="35" spans="1:10" x14ac:dyDescent="0.2">
      <c r="B35" s="389" t="str">
        <f>_xlfn.CONCAT("JA. ",tableau!A68)</f>
        <v>JA. Tango Harris</v>
      </c>
      <c r="C35" s="390"/>
      <c r="D35" s="391">
        <f>IF(AND(C35&gt;=43466,C35&lt;43770),tableau!B68,0)</f>
        <v>0</v>
      </c>
      <c r="E35" s="401"/>
      <c r="F35" s="389" t="str">
        <f>_xlfn.CONCAT("DI. ",tableau!E60)</f>
        <v>DI. Polka Yankee</v>
      </c>
      <c r="G35" s="390"/>
      <c r="H35" s="391">
        <f>IF(AND(G35&gt;=43466,G35&lt;43770),tableau!H60,0)</f>
        <v>0</v>
      </c>
    </row>
    <row r="36" spans="1:10" x14ac:dyDescent="0.2">
      <c r="B36" s="389" t="str">
        <f>_xlfn.CONCAT("JA. ",tableau!A69)</f>
        <v>JA. Valse américaine</v>
      </c>
      <c r="C36" s="390"/>
      <c r="D36" s="391">
        <f>IF(AND(C36&gt;=43466,C36&lt;43770),tableau!B69,0)</f>
        <v>0</v>
      </c>
      <c r="E36" s="401"/>
      <c r="F36" s="389" t="str">
        <f>_xlfn.CONCAT("DI. ",tableau!E61)</f>
        <v>DI. Rumba</v>
      </c>
      <c r="G36" s="390"/>
      <c r="H36" s="391">
        <f>IF(AND(G36&gt;=43466,G36&lt;43770),tableau!H61,0)</f>
        <v>0</v>
      </c>
    </row>
    <row r="37" spans="1:10" x14ac:dyDescent="0.2">
      <c r="B37" s="393" t="str">
        <f>_xlfn.CONCAT("JA. ",tableau!A70)</f>
        <v>JA. Rocker Fox-trot</v>
      </c>
      <c r="C37" s="394"/>
      <c r="D37" s="395">
        <f>IF(AND(C37&gt;=43466,C37&lt;43770),tableau!B70,0)</f>
        <v>0</v>
      </c>
      <c r="E37" s="401"/>
      <c r="F37" s="389" t="str">
        <f>_xlfn.CONCAT("DI. ",tableau!E62)</f>
        <v>DI. Valse autrichienne</v>
      </c>
      <c r="G37" s="390"/>
      <c r="H37" s="391">
        <f>IF(AND(G37&gt;=43466,G37&lt;43770),tableau!H62,0)</f>
        <v>0</v>
      </c>
    </row>
    <row r="38" spans="1:10" x14ac:dyDescent="0.2">
      <c r="B38" s="1019" t="s">
        <v>421</v>
      </c>
      <c r="C38" s="1019"/>
      <c r="D38" s="397">
        <f>SUM(D21:D37)</f>
        <v>0</v>
      </c>
      <c r="E38" s="401"/>
      <c r="F38" s="393" t="str">
        <f>_xlfn.CONCAT("DI. ",tableau!E63)</f>
        <v>DI. Valse or</v>
      </c>
      <c r="G38" s="394"/>
      <c r="H38" s="395">
        <f>IF(AND(G38&gt;=43466,G38&lt;43770),tableau!H63,0)</f>
        <v>0</v>
      </c>
    </row>
    <row r="39" spans="1:10" s="264" customFormat="1" x14ac:dyDescent="0.2">
      <c r="B39" s="396"/>
      <c r="C39" s="396"/>
      <c r="D39" s="397"/>
      <c r="E39" s="397"/>
      <c r="F39" s="396" t="s">
        <v>421</v>
      </c>
      <c r="G39" s="396"/>
      <c r="H39" s="397">
        <f>SUM(H21:H38)</f>
        <v>0</v>
      </c>
    </row>
    <row r="40" spans="1:10" s="264" customFormat="1" x14ac:dyDescent="0.2">
      <c r="B40" s="396"/>
      <c r="C40" s="396"/>
      <c r="D40" s="397"/>
      <c r="G40" s="396"/>
      <c r="H40" s="396"/>
      <c r="I40" s="397"/>
    </row>
    <row r="42" spans="1:10" ht="15.75" x14ac:dyDescent="0.25">
      <c r="A42" s="1018" t="s">
        <v>519</v>
      </c>
      <c r="B42" s="1018"/>
      <c r="C42" s="1018"/>
      <c r="D42" s="1018"/>
      <c r="E42" s="399">
        <f>D38+H39</f>
        <v>0</v>
      </c>
    </row>
    <row r="43" spans="1:10" ht="15.75" x14ac:dyDescent="0.25">
      <c r="A43" s="398"/>
      <c r="B43" s="398"/>
      <c r="C43" s="398"/>
      <c r="D43" s="398"/>
      <c r="E43" s="399"/>
    </row>
    <row r="44" spans="1:10" ht="15.75" x14ac:dyDescent="0.25">
      <c r="A44" s="398"/>
      <c r="B44" s="398"/>
      <c r="C44" s="398"/>
      <c r="D44" s="398"/>
      <c r="E44" s="399"/>
    </row>
    <row r="45" spans="1:10" ht="15.75" x14ac:dyDescent="0.25">
      <c r="C45" s="398"/>
      <c r="D45" s="398"/>
      <c r="E45" s="399"/>
    </row>
    <row r="46" spans="1:10" ht="15.75" x14ac:dyDescent="0.25">
      <c r="C46" s="398"/>
      <c r="D46" s="398"/>
      <c r="E46" s="399"/>
    </row>
    <row r="48" spans="1:10" x14ac:dyDescent="0.2">
      <c r="A48" s="811" t="str">
        <f>+gestion!$B$81</f>
        <v>N.B. :  Joindre une copie très lisible des parties du sommaire de test ou de la certification.</v>
      </c>
      <c r="B48" s="811"/>
      <c r="C48" s="811"/>
      <c r="D48" s="811"/>
      <c r="E48" s="811"/>
      <c r="F48" s="811"/>
      <c r="G48" s="811"/>
      <c r="H48" s="811"/>
      <c r="I48" s="811"/>
      <c r="J48" s="210"/>
    </row>
    <row r="49" spans="1:10" x14ac:dyDescent="0.2">
      <c r="A49" s="255"/>
      <c r="B49" s="255"/>
      <c r="C49" s="255"/>
      <c r="D49" s="255"/>
      <c r="E49" s="255"/>
      <c r="F49" s="255"/>
      <c r="G49" s="255"/>
      <c r="H49" s="255"/>
      <c r="I49" s="255"/>
      <c r="J49" s="210"/>
    </row>
    <row r="50" spans="1:10" x14ac:dyDescent="0.2">
      <c r="A50" s="255"/>
      <c r="B50" s="255"/>
      <c r="C50" s="255"/>
      <c r="D50" s="255"/>
      <c r="E50" s="255"/>
      <c r="F50" s="255"/>
      <c r="G50" s="255"/>
      <c r="H50" s="255"/>
      <c r="I50" s="255"/>
      <c r="J50" s="210"/>
    </row>
    <row r="51" spans="1:10" x14ac:dyDescent="0.2">
      <c r="A51" s="210"/>
      <c r="B51" s="210"/>
      <c r="C51" s="210"/>
      <c r="D51" s="210"/>
      <c r="E51" s="210"/>
      <c r="F51" s="210"/>
      <c r="G51" s="210"/>
      <c r="H51" s="210"/>
      <c r="I51" s="210"/>
      <c r="J51" s="210"/>
    </row>
    <row r="52" spans="1:10" x14ac:dyDescent="0.2">
      <c r="B52" s="210"/>
      <c r="C52" s="455" t="s">
        <v>52</v>
      </c>
      <c r="D52" s="455"/>
      <c r="E52" s="210"/>
      <c r="F52" s="781" t="str">
        <f>+'données a remplir'!$F$8</f>
        <v/>
      </c>
      <c r="G52" s="781"/>
      <c r="H52" s="781"/>
      <c r="I52" s="361"/>
    </row>
    <row r="53" spans="1:10" x14ac:dyDescent="0.2">
      <c r="B53" s="210"/>
      <c r="C53" s="455"/>
      <c r="D53" s="245"/>
      <c r="E53" s="210"/>
      <c r="F53" s="245"/>
      <c r="G53" s="245"/>
      <c r="H53" s="245"/>
      <c r="I53" s="221"/>
    </row>
    <row r="54" spans="1:10" x14ac:dyDescent="0.2">
      <c r="B54" s="210"/>
      <c r="C54" s="455" t="s">
        <v>53</v>
      </c>
      <c r="D54" s="455"/>
      <c r="E54" s="210"/>
      <c r="F54" s="781" t="str">
        <f>+'données a remplir'!$F$9</f>
        <v/>
      </c>
      <c r="G54" s="781"/>
      <c r="H54" s="781"/>
      <c r="I54" s="361"/>
    </row>
    <row r="55" spans="1:10" x14ac:dyDescent="0.2">
      <c r="B55" s="210"/>
      <c r="C55" s="455"/>
      <c r="D55" s="245"/>
      <c r="E55" s="210"/>
      <c r="F55" s="245"/>
      <c r="G55" s="245"/>
      <c r="H55" s="245"/>
      <c r="I55" s="361"/>
    </row>
    <row r="56" spans="1:10" x14ac:dyDescent="0.2">
      <c r="B56" s="210"/>
      <c r="C56" s="455" t="s">
        <v>54</v>
      </c>
      <c r="D56" s="455"/>
      <c r="E56" s="210"/>
      <c r="F56" s="781" t="str">
        <f>+'données a remplir'!$F$10</f>
        <v/>
      </c>
      <c r="G56" s="781"/>
      <c r="H56" s="781"/>
      <c r="I56" s="361"/>
    </row>
  </sheetData>
  <sheetProtection algorithmName="SHA-512" hashValue="cP9CUkKZQin+9JmQdzQAk0Gu/KtKFayD/nGJKYr1Z7VXkUzanJn1HueWUDKM/pYAnBfVeiBFuSlY607F8GXH6g==" saltValue="m2Esky5bJbc6SceVOKKG+A==" spinCount="100000" sheet="1"/>
  <protectedRanges>
    <protectedRange sqref="B10:D12 G10:H12" name="Plage1_3"/>
    <protectedRange sqref="C21:C37 G21:G38" name="Plage2"/>
  </protectedRanges>
  <mergeCells count="24">
    <mergeCell ref="A7:I7"/>
    <mergeCell ref="A18:I18"/>
    <mergeCell ref="G14:I14"/>
    <mergeCell ref="B38:C38"/>
    <mergeCell ref="B10:D10"/>
    <mergeCell ref="B12:D12"/>
    <mergeCell ref="C14:D14"/>
    <mergeCell ref="G10:I10"/>
    <mergeCell ref="E11:F11"/>
    <mergeCell ref="A2:I2"/>
    <mergeCell ref="A3:I3"/>
    <mergeCell ref="A4:I4"/>
    <mergeCell ref="A5:I5"/>
    <mergeCell ref="A6:I6"/>
    <mergeCell ref="F56:H56"/>
    <mergeCell ref="G12:I12"/>
    <mergeCell ref="A8:I8"/>
    <mergeCell ref="A42:D42"/>
    <mergeCell ref="A48:I48"/>
    <mergeCell ref="F52:H52"/>
    <mergeCell ref="F54:H54"/>
    <mergeCell ref="A14:B14"/>
    <mergeCell ref="A15:I15"/>
    <mergeCell ref="A17:I17"/>
  </mergeCells>
  <printOptions horizontalCentered="1"/>
  <pageMargins left="0" right="0" top="0.55118110236220474" bottom="0.35433070866141736" header="0.31496062992125984" footer="0.31496062992125984"/>
  <pageSetup scale="80" orientation="portrait" r:id="rId1"/>
  <headerFooter>
    <oddHeader>&amp;LLauréats 2019</oddHeader>
    <oddFooter>&amp;LCandidat 1&amp;C&amp;14PATINAGE LAURENTIDES&amp;R&amp;A</oddFooter>
  </headerFooter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sheetPr>
    <tabColor rgb="FF92D050"/>
  </sheetPr>
  <dimension ref="A1:L61"/>
  <sheetViews>
    <sheetView showGridLines="0" zoomScaleNormal="100" workbookViewId="0">
      <selection activeCell="B10" sqref="B10:D10"/>
    </sheetView>
  </sheetViews>
  <sheetFormatPr baseColWidth="10" defaultRowHeight="12.75" x14ac:dyDescent="0.2"/>
  <cols>
    <col min="1" max="1" width="11.42578125" style="212"/>
    <col min="2" max="2" width="23.42578125" style="212" customWidth="1"/>
    <col min="3" max="3" width="13.42578125" style="212" customWidth="1"/>
    <col min="4" max="4" width="11.42578125" style="400"/>
    <col min="5" max="5" width="7.7109375" style="212" customWidth="1"/>
    <col min="6" max="6" width="23.28515625" style="212" customWidth="1"/>
    <col min="7" max="7" width="18.7109375" style="212" customWidth="1"/>
    <col min="8" max="8" width="11.42578125" style="212"/>
    <col min="9" max="9" width="7.7109375" style="212" customWidth="1"/>
    <col min="10" max="16384" width="11.42578125" style="212"/>
  </cols>
  <sheetData>
    <row r="1" spans="1:9" x14ac:dyDescent="0.2">
      <c r="A1" s="209"/>
      <c r="B1" s="209"/>
      <c r="C1" s="209"/>
      <c r="D1" s="381"/>
      <c r="E1" s="209"/>
      <c r="F1" s="209"/>
      <c r="G1" s="210"/>
      <c r="H1" s="211"/>
      <c r="I1" s="210"/>
    </row>
    <row r="2" spans="1:9" x14ac:dyDescent="0.2">
      <c r="A2" s="796" t="s">
        <v>14</v>
      </c>
      <c r="B2" s="796"/>
      <c r="C2" s="796"/>
      <c r="D2" s="796"/>
      <c r="E2" s="796"/>
      <c r="F2" s="796"/>
      <c r="G2" s="796"/>
      <c r="H2" s="796"/>
      <c r="I2" s="796"/>
    </row>
    <row r="3" spans="1:9" x14ac:dyDescent="0.2">
      <c r="A3" s="796" t="s">
        <v>43</v>
      </c>
      <c r="B3" s="796"/>
      <c r="C3" s="796"/>
      <c r="D3" s="796"/>
      <c r="E3" s="796"/>
      <c r="F3" s="796"/>
      <c r="G3" s="796"/>
      <c r="H3" s="796"/>
      <c r="I3" s="796"/>
    </row>
    <row r="4" spans="1:9" s="214" customFormat="1" ht="15.75" customHeigh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</row>
    <row r="5" spans="1:9" s="214" customFormat="1" ht="15.75" customHeight="1" x14ac:dyDescent="0.2">
      <c r="A5" s="801" t="s">
        <v>5</v>
      </c>
      <c r="B5" s="801"/>
      <c r="C5" s="801"/>
      <c r="D5" s="801"/>
      <c r="E5" s="801"/>
      <c r="F5" s="801"/>
      <c r="G5" s="801"/>
      <c r="H5" s="801"/>
      <c r="I5" s="801"/>
    </row>
    <row r="6" spans="1:9" ht="15.75" customHeight="1" x14ac:dyDescent="0.2">
      <c r="A6" s="801" t="str">
        <f>gestion!$B$60</f>
        <v>PATINEUR OU PATINEUSE DE DANSES</v>
      </c>
      <c r="B6" s="801"/>
      <c r="C6" s="801"/>
      <c r="D6" s="801"/>
      <c r="E6" s="801"/>
      <c r="F6" s="801"/>
      <c r="G6" s="801"/>
      <c r="H6" s="801"/>
      <c r="I6" s="801"/>
    </row>
    <row r="7" spans="1:9" ht="15.75" customHeight="1" x14ac:dyDescent="0.2">
      <c r="A7" s="801" t="str">
        <f>gestion!$B$63</f>
        <v>PAS PLUS DE 10 ANS</v>
      </c>
      <c r="B7" s="801"/>
      <c r="C7" s="801"/>
      <c r="D7" s="801"/>
      <c r="E7" s="801"/>
      <c r="F7" s="801"/>
      <c r="G7" s="801"/>
      <c r="H7" s="801"/>
      <c r="I7" s="801"/>
    </row>
    <row r="8" spans="1:9" s="349" customFormat="1" ht="15.75" customHeight="1" x14ac:dyDescent="0.2">
      <c r="A8" s="1020" t="s">
        <v>518</v>
      </c>
      <c r="B8" s="1020"/>
      <c r="C8" s="1020"/>
      <c r="D8" s="1020"/>
      <c r="E8" s="1020"/>
      <c r="F8" s="1020"/>
      <c r="G8" s="1020"/>
      <c r="H8" s="1020"/>
      <c r="I8" s="1020"/>
    </row>
    <row r="9" spans="1:9" x14ac:dyDescent="0.2">
      <c r="A9" s="210"/>
      <c r="B9" s="210"/>
      <c r="C9" s="210"/>
      <c r="D9" s="383"/>
      <c r="E9" s="210"/>
      <c r="F9" s="210"/>
      <c r="G9" s="210"/>
      <c r="H9" s="211"/>
      <c r="I9" s="210"/>
    </row>
    <row r="10" spans="1:9" x14ac:dyDescent="0.2">
      <c r="A10" s="216" t="s">
        <v>48</v>
      </c>
      <c r="B10" s="790"/>
      <c r="C10" s="790"/>
      <c r="D10" s="790"/>
      <c r="F10" s="521" t="s">
        <v>51</v>
      </c>
      <c r="G10" s="807"/>
      <c r="H10" s="807"/>
      <c r="I10" s="807"/>
    </row>
    <row r="11" spans="1:9" x14ac:dyDescent="0.2">
      <c r="A11" s="216"/>
      <c r="B11" s="217"/>
      <c r="C11" s="217"/>
      <c r="D11" s="384"/>
      <c r="E11" s="800"/>
      <c r="F11" s="800"/>
      <c r="G11" s="304"/>
      <c r="H11" s="305"/>
    </row>
    <row r="12" spans="1:9" x14ac:dyDescent="0.2">
      <c r="A12" s="216" t="s">
        <v>74</v>
      </c>
      <c r="B12" s="790"/>
      <c r="C12" s="790"/>
      <c r="D12" s="790"/>
      <c r="F12" s="521" t="s">
        <v>13</v>
      </c>
      <c r="G12" s="807"/>
      <c r="H12" s="807"/>
      <c r="I12" s="807"/>
    </row>
    <row r="13" spans="1:9" x14ac:dyDescent="0.2">
      <c r="A13" s="519"/>
      <c r="B13" s="318"/>
      <c r="C13" s="318"/>
      <c r="D13" s="385"/>
      <c r="E13" s="521"/>
      <c r="F13" s="521"/>
      <c r="G13" s="306"/>
      <c r="H13" s="306"/>
    </row>
    <row r="14" spans="1:9" x14ac:dyDescent="0.2">
      <c r="A14" s="800" t="s">
        <v>50</v>
      </c>
      <c r="B14" s="800"/>
      <c r="C14" s="790">
        <f>'données a remplir'!E7</f>
        <v>0</v>
      </c>
      <c r="D14" s="790"/>
      <c r="F14" s="520" t="s">
        <v>380</v>
      </c>
      <c r="G14" s="807">
        <f>'données a remplir'!E6</f>
        <v>0</v>
      </c>
      <c r="H14" s="807"/>
      <c r="I14" s="807"/>
    </row>
    <row r="15" spans="1:9" s="357" customFormat="1" ht="20.25" x14ac:dyDescent="0.3">
      <c r="A15" s="452"/>
      <c r="B15" s="452"/>
      <c r="C15" s="452"/>
      <c r="D15" s="452"/>
      <c r="E15" s="452"/>
      <c r="F15" s="452"/>
      <c r="G15" s="452"/>
      <c r="H15" s="452"/>
      <c r="I15" s="452"/>
    </row>
    <row r="16" spans="1:9" s="357" customFormat="1" x14ac:dyDescent="0.2">
      <c r="A16" s="356" t="s">
        <v>415</v>
      </c>
      <c r="B16" s="221"/>
      <c r="C16" s="221"/>
      <c r="D16" s="386"/>
      <c r="E16" s="222"/>
      <c r="F16" s="222"/>
      <c r="G16" s="210"/>
      <c r="H16" s="211"/>
      <c r="I16" s="210"/>
    </row>
    <row r="17" spans="1:12" s="357" customFormat="1" x14ac:dyDescent="0.2">
      <c r="A17" s="945" t="str">
        <f>_xlfn.CONCAT(gestion!$B$144," ",gestion!$Q$4)</f>
        <v>10 ans ou moins au 31 décembre 2019</v>
      </c>
      <c r="B17" s="945"/>
      <c r="C17" s="945"/>
      <c r="D17" s="945"/>
      <c r="E17" s="945"/>
      <c r="F17" s="945"/>
      <c r="G17" s="945"/>
      <c r="H17" s="945"/>
      <c r="I17" s="945"/>
    </row>
    <row r="18" spans="1:12" s="357" customFormat="1" x14ac:dyDescent="0.2">
      <c r="A18" s="945" t="str">
        <f>gestion!$B$145</f>
        <v>Chaque Club enverra 3 candidatures.</v>
      </c>
      <c r="B18" s="945"/>
      <c r="C18" s="945"/>
      <c r="D18" s="945"/>
      <c r="E18" s="945"/>
      <c r="F18" s="945"/>
      <c r="G18" s="945"/>
      <c r="H18" s="945"/>
      <c r="I18" s="945"/>
    </row>
    <row r="20" spans="1:12" x14ac:dyDescent="0.2">
      <c r="B20" s="238" t="s">
        <v>37</v>
      </c>
      <c r="C20" s="387" t="s">
        <v>39</v>
      </c>
      <c r="D20" s="388" t="s">
        <v>38</v>
      </c>
      <c r="F20" s="238" t="s">
        <v>37</v>
      </c>
      <c r="G20" s="387" t="s">
        <v>39</v>
      </c>
      <c r="H20" s="388" t="s">
        <v>38</v>
      </c>
    </row>
    <row r="21" spans="1:12" x14ac:dyDescent="0.2">
      <c r="B21" s="389" t="str">
        <f>_xlfn.CONCAT("1. ",tableau!A75)</f>
        <v>1. Élément</v>
      </c>
      <c r="C21" s="390"/>
      <c r="D21" s="391">
        <f>IF(AND(C21&gt;43769,C21&lt;43831),tableau!B75,0)</f>
        <v>0</v>
      </c>
      <c r="F21" s="389" t="str">
        <f>tableau!E75</f>
        <v>8a. Kilian</v>
      </c>
      <c r="G21" s="390"/>
      <c r="H21" s="391">
        <f>IF(AND(G21&gt;43769,G21&lt;43831),tableau!H75,0)</f>
        <v>0</v>
      </c>
      <c r="K21" s="472"/>
    </row>
    <row r="22" spans="1:12" x14ac:dyDescent="0.2">
      <c r="B22" s="389" t="str">
        <f>tableau!A78</f>
        <v>2a. Valse hollandaise</v>
      </c>
      <c r="C22" s="390"/>
      <c r="D22" s="391">
        <f>IF(AND(C22&gt;43769,C22&lt;43831),tableau!B78,0)</f>
        <v>0</v>
      </c>
      <c r="F22" s="389" t="str">
        <f>tableau!E76</f>
        <v>8b. Rocker Fox-trot</v>
      </c>
      <c r="G22" s="390"/>
      <c r="H22" s="391">
        <f>IF(AND(G22&gt;43769,G22&lt;43831),tableau!H76,0)</f>
        <v>0</v>
      </c>
      <c r="L22" s="392"/>
    </row>
    <row r="23" spans="1:12" x14ac:dyDescent="0.2">
      <c r="B23" s="389" t="str">
        <f>tableau!A79</f>
        <v>2b. Tango Canasta</v>
      </c>
      <c r="C23" s="390"/>
      <c r="D23" s="391">
        <f>IF(AND(C23&gt;43769,C23&lt;43831),tableau!B79,0)</f>
        <v>0</v>
      </c>
      <c r="F23" s="389" t="str">
        <f>tableau!E77</f>
        <v>8c. Valse Starlight</v>
      </c>
      <c r="G23" s="390"/>
      <c r="H23" s="391">
        <f>IF(AND(G23&gt;43769,G23&lt;43831),tableau!H77,0)</f>
        <v>0</v>
      </c>
    </row>
    <row r="24" spans="1:12" x14ac:dyDescent="0.2">
      <c r="B24" s="389" t="str">
        <f>tableau!A82</f>
        <v>3a. Baby Blues</v>
      </c>
      <c r="C24" s="390"/>
      <c r="D24" s="391">
        <f>IF(AND(C24&gt;43769,C24&lt;43831),tableau!B82,0)</f>
        <v>0</v>
      </c>
      <c r="F24" s="389" t="str">
        <f>tableau!E80</f>
        <v>9a. Paso Doble</v>
      </c>
      <c r="G24" s="390"/>
      <c r="H24" s="391">
        <f>IF(AND(G24&gt;43769,G24&lt;43831),tableau!H80,0)</f>
        <v>0</v>
      </c>
    </row>
    <row r="25" spans="1:12" x14ac:dyDescent="0.2">
      <c r="B25" s="389" t="str">
        <f>tableau!A83</f>
        <v>3b. Élément</v>
      </c>
      <c r="C25" s="390"/>
      <c r="D25" s="391">
        <f>IF(AND(C25&gt;43769,C25&lt;43831),tableau!B83,0)</f>
        <v>0</v>
      </c>
      <c r="F25" s="389" t="str">
        <f>tableau!E81</f>
        <v>9b. Blues</v>
      </c>
      <c r="G25" s="390"/>
      <c r="H25" s="391">
        <f>IF(AND(G25&gt;43769,G25&lt;43831),tableau!H81,0)</f>
        <v>0</v>
      </c>
    </row>
    <row r="26" spans="1:12" x14ac:dyDescent="0.2">
      <c r="B26" s="389" t="str">
        <f>tableau!A86</f>
        <v>4a. Danse Swing</v>
      </c>
      <c r="C26" s="390"/>
      <c r="D26" s="391">
        <f>IF(AND(C26&gt;43769,C26&lt;43831),tableau!B86,0)</f>
        <v>0</v>
      </c>
      <c r="F26" s="389" t="str">
        <f>tableau!E82</f>
        <v>9c. Samba argent</v>
      </c>
      <c r="G26" s="390"/>
      <c r="H26" s="391">
        <f>IF(AND(G26&gt;43769,G26&lt;43831),tableau!H82,0)</f>
        <v>0</v>
      </c>
    </row>
    <row r="27" spans="1:12" x14ac:dyDescent="0.2">
      <c r="B27" s="389" t="str">
        <f>tableau!A87</f>
        <v>4b. Tango Fiesta</v>
      </c>
      <c r="C27" s="390"/>
      <c r="D27" s="391">
        <f>IF(AND(C27&gt;43769,C27&lt;43831),tableau!B87,0)</f>
        <v>0</v>
      </c>
      <c r="F27" s="389" t="str">
        <f>tableau!E85</f>
        <v>10a. Cha Cha Congelado</v>
      </c>
      <c r="G27" s="390"/>
      <c r="H27" s="391">
        <f>IF(AND(G27&gt;43769,G27&lt;43831),tableau!H85,0)</f>
        <v>0</v>
      </c>
    </row>
    <row r="28" spans="1:12" x14ac:dyDescent="0.2">
      <c r="B28" s="389" t="str">
        <f>tableau!A90</f>
        <v>5a. Valse Willow</v>
      </c>
      <c r="C28" s="390"/>
      <c r="D28" s="391">
        <f>IF(AND(C28&gt;43769,C28&lt;43831),tableau!B90,0)</f>
        <v>0</v>
      </c>
      <c r="F28" s="389" t="str">
        <f>tableau!E86</f>
        <v>10b. Valse Westminster</v>
      </c>
      <c r="G28" s="390"/>
      <c r="H28" s="391">
        <f>IF(AND(G28&gt;43769,G28&lt;43831),tableau!H86,0)</f>
        <v>0</v>
      </c>
    </row>
    <row r="29" spans="1:12" x14ac:dyDescent="0.2">
      <c r="B29" s="389" t="str">
        <f>tableau!A91</f>
        <v>5b. Éléments</v>
      </c>
      <c r="C29" s="390"/>
      <c r="D29" s="391">
        <f>IF(AND(C29&gt;43769,C29&lt;43831),tableau!B91,0)</f>
        <v>0</v>
      </c>
      <c r="F29" s="389" t="str">
        <f>tableau!E87</f>
        <v>10c. Quickstep</v>
      </c>
      <c r="G29" s="390"/>
      <c r="H29" s="391">
        <f>IF(AND(G29&gt;43769,G29&lt;43831),tableau!H87,0)</f>
        <v>0</v>
      </c>
    </row>
    <row r="30" spans="1:12" x14ac:dyDescent="0.2">
      <c r="B30" s="389" t="str">
        <f>tableau!A94</f>
        <v>6a. Ten-Fox</v>
      </c>
      <c r="C30" s="390"/>
      <c r="D30" s="391">
        <f>IF(AND(C30&gt;43769,C30&lt;43831),tableau!B94,0)</f>
        <v>0</v>
      </c>
      <c r="F30" s="389" t="str">
        <f>tableau!E90</f>
        <v>ORa. Valse viennoise</v>
      </c>
      <c r="G30" s="390"/>
      <c r="H30" s="391">
        <f>IF(AND(G30&gt;43769,G30&lt;43831),tableau!H90,0)</f>
        <v>0</v>
      </c>
    </row>
    <row r="31" spans="1:12" x14ac:dyDescent="0.2">
      <c r="B31" s="389" t="str">
        <f>tableau!A95</f>
        <v>6b. Valse européenne</v>
      </c>
      <c r="C31" s="390"/>
      <c r="D31" s="391">
        <f>IF(AND(C31&gt;43769,C31&lt;43831),tableau!B95,0)</f>
        <v>0</v>
      </c>
      <c r="F31" s="389" t="str">
        <f>tableau!E91</f>
        <v>ORb. Tango argentin</v>
      </c>
      <c r="G31" s="390"/>
      <c r="H31" s="391">
        <f>IF(AND(G31&gt;43769,G31&lt;43831),tableau!H91,0)</f>
        <v>0</v>
      </c>
    </row>
    <row r="32" spans="1:12" x14ac:dyDescent="0.2">
      <c r="B32" s="389" t="str">
        <f>tableau!A96</f>
        <v>6c. Fourteenstep</v>
      </c>
      <c r="C32" s="390"/>
      <c r="D32" s="391">
        <f>IF(AND(C32&gt;43769,C32&lt;43831),tableau!B96,0)</f>
        <v>0</v>
      </c>
      <c r="F32" s="389" t="str">
        <f>tableau!E92</f>
        <v>ORc. Danse rythmique</v>
      </c>
      <c r="G32" s="390"/>
      <c r="H32" s="391">
        <f>IF(AND(G32&gt;43769,G32&lt;43831),tableau!H92,0)</f>
        <v>0</v>
      </c>
    </row>
    <row r="33" spans="1:9" x14ac:dyDescent="0.2">
      <c r="B33" s="389" t="str">
        <f>tableau!A99</f>
        <v>7a. Fox-trot de Keats</v>
      </c>
      <c r="C33" s="390"/>
      <c r="D33" s="391">
        <f>IF(AND(C33&gt;43769,C33&lt;43831),tableau!B99,0)</f>
        <v>0</v>
      </c>
      <c r="F33" s="389" t="str">
        <f>_xlfn.CONCAT("DI. ",tableau!E95)</f>
        <v>DI. Valse Ravensburger</v>
      </c>
      <c r="G33" s="390"/>
      <c r="H33" s="391">
        <f>IF(AND(G33&gt;43769,G33&lt;43831),tableau!H95,0)</f>
        <v>0</v>
      </c>
    </row>
    <row r="34" spans="1:9" x14ac:dyDescent="0.2">
      <c r="B34" s="389" t="str">
        <f>tableau!A100</f>
        <v>7b. Tango Harris</v>
      </c>
      <c r="C34" s="390"/>
      <c r="D34" s="391">
        <f>IF(AND(C34&gt;43769,C34&lt;43831),tableau!B100,0)</f>
        <v>0</v>
      </c>
      <c r="F34" s="389" t="str">
        <f>_xlfn.CONCAT("DI. ",tableau!E96)</f>
        <v>DI. Tango Romantica</v>
      </c>
      <c r="G34" s="390"/>
      <c r="H34" s="391">
        <f>IF(AND(G34&gt;43769,G34&lt;43831),tableau!H96,0)</f>
        <v>0</v>
      </c>
    </row>
    <row r="35" spans="1:9" x14ac:dyDescent="0.2">
      <c r="B35" s="393" t="str">
        <f>tableau!A101</f>
        <v>7c. Valse américaine</v>
      </c>
      <c r="C35" s="394"/>
      <c r="D35" s="395">
        <f>IF(AND(C35&gt;43769,C35&lt;43831),tableau!B101,0)</f>
        <v>0</v>
      </c>
      <c r="F35" s="389" t="str">
        <f>_xlfn.CONCAT("DI. ",tableau!E97)</f>
        <v>DI. Polka Yankee</v>
      </c>
      <c r="G35" s="390"/>
      <c r="H35" s="391">
        <f>IF(AND(G35&gt;43769,G35&lt;43831),tableau!H97,0)</f>
        <v>0</v>
      </c>
    </row>
    <row r="36" spans="1:9" x14ac:dyDescent="0.2">
      <c r="B36" s="473" t="s">
        <v>421</v>
      </c>
      <c r="C36" s="473"/>
      <c r="D36" s="474">
        <f>SUM(D19:D35)</f>
        <v>0</v>
      </c>
      <c r="F36" s="389" t="str">
        <f>_xlfn.CONCAT("DI. ",tableau!E98)</f>
        <v>DI. Rumba</v>
      </c>
      <c r="G36" s="390"/>
      <c r="H36" s="391">
        <f>IF(AND(G36&gt;43769,G36&lt;43831),tableau!H98,0)</f>
        <v>0</v>
      </c>
    </row>
    <row r="37" spans="1:9" x14ac:dyDescent="0.2">
      <c r="B37" s="362"/>
      <c r="C37" s="475"/>
      <c r="D37" s="401"/>
      <c r="F37" s="389" t="str">
        <f>_xlfn.CONCAT("DI. ",tableau!E99)</f>
        <v>DI. Valse autrichienne</v>
      </c>
      <c r="G37" s="390"/>
      <c r="H37" s="391">
        <f>IF(AND(G37&gt;43769,G37&lt;43831),tableau!H99,0)</f>
        <v>0</v>
      </c>
    </row>
    <row r="38" spans="1:9" x14ac:dyDescent="0.2">
      <c r="B38" s="362"/>
      <c r="C38" s="475"/>
      <c r="D38" s="401"/>
      <c r="F38" s="393" t="str">
        <f>_xlfn.CONCAT("DI. ",tableau!E100)</f>
        <v>DI. Valse or</v>
      </c>
      <c r="G38" s="394"/>
      <c r="H38" s="395">
        <f>IF(AND(G38&gt;43769,G38&lt;43831),tableau!H100,0)</f>
        <v>0</v>
      </c>
    </row>
    <row r="39" spans="1:9" s="264" customFormat="1" x14ac:dyDescent="0.2">
      <c r="B39" s="396"/>
      <c r="C39" s="396"/>
      <c r="D39" s="397"/>
      <c r="F39" s="396" t="s">
        <v>421</v>
      </c>
      <c r="G39" s="396"/>
      <c r="H39" s="397">
        <f>SUM(H21:H38)</f>
        <v>0</v>
      </c>
    </row>
    <row r="40" spans="1:9" s="264" customFormat="1" x14ac:dyDescent="0.2">
      <c r="B40" s="396"/>
      <c r="C40" s="396"/>
      <c r="D40" s="397"/>
      <c r="G40" s="396"/>
      <c r="H40" s="396"/>
      <c r="I40" s="397"/>
    </row>
    <row r="42" spans="1:9" ht="15.75" x14ac:dyDescent="0.25">
      <c r="A42" s="1018" t="s">
        <v>519</v>
      </c>
      <c r="B42" s="1018"/>
      <c r="C42" s="1018"/>
      <c r="D42" s="1018"/>
      <c r="E42" s="480">
        <f>'44-1'!E42</f>
        <v>0</v>
      </c>
    </row>
    <row r="43" spans="1:9" ht="15.75" x14ac:dyDescent="0.25">
      <c r="A43" s="1018" t="s">
        <v>522</v>
      </c>
      <c r="B43" s="1018"/>
      <c r="C43" s="1018"/>
      <c r="D43" s="1018"/>
      <c r="E43" s="481">
        <f>D36+H39</f>
        <v>0</v>
      </c>
    </row>
    <row r="45" spans="1:9" s="478" customFormat="1" x14ac:dyDescent="0.2">
      <c r="A45" s="1021" t="s">
        <v>468</v>
      </c>
      <c r="B45" s="1021"/>
      <c r="C45" s="1021"/>
      <c r="D45" s="1021"/>
      <c r="E45" s="399">
        <f>E42+E43</f>
        <v>0</v>
      </c>
    </row>
    <row r="54" spans="1:10" x14ac:dyDescent="0.2">
      <c r="A54" s="255" t="str">
        <f>+gestion!$B$81</f>
        <v>N.B. :  Joindre une copie très lisible des parties du sommaire de test ou de la certification.</v>
      </c>
      <c r="B54" s="255"/>
      <c r="C54" s="255"/>
      <c r="D54" s="255"/>
      <c r="E54" s="255"/>
      <c r="F54" s="255"/>
      <c r="G54" s="255"/>
      <c r="H54" s="255"/>
      <c r="I54" s="255"/>
      <c r="J54" s="210"/>
    </row>
    <row r="55" spans="1:10" x14ac:dyDescent="0.2">
      <c r="A55" s="210"/>
      <c r="B55" s="210"/>
      <c r="C55" s="210"/>
      <c r="D55" s="210"/>
      <c r="E55" s="210"/>
      <c r="F55" s="210"/>
      <c r="G55" s="210"/>
      <c r="H55" s="210"/>
      <c r="I55" s="210"/>
      <c r="J55" s="210"/>
    </row>
    <row r="56" spans="1:10" x14ac:dyDescent="0.2">
      <c r="B56" s="210"/>
      <c r="C56" s="460" t="s">
        <v>52</v>
      </c>
      <c r="D56" s="460"/>
      <c r="E56" s="210"/>
      <c r="F56" s="325" t="str">
        <f>+'données a remplir'!$F$8</f>
        <v/>
      </c>
      <c r="G56" s="325"/>
      <c r="H56" s="325"/>
      <c r="I56" s="361"/>
    </row>
    <row r="57" spans="1:10" x14ac:dyDescent="0.2">
      <c r="B57" s="210"/>
      <c r="C57" s="460"/>
      <c r="D57" s="245"/>
      <c r="E57" s="210"/>
      <c r="F57" s="245"/>
      <c r="G57" s="245"/>
      <c r="H57" s="245"/>
      <c r="I57" s="221"/>
    </row>
    <row r="58" spans="1:10" x14ac:dyDescent="0.2">
      <c r="B58" s="210"/>
      <c r="C58" s="460" t="s">
        <v>53</v>
      </c>
      <c r="D58" s="460"/>
      <c r="E58" s="210"/>
      <c r="F58" s="325" t="str">
        <f>+'données a remplir'!$F$9</f>
        <v/>
      </c>
      <c r="G58" s="325"/>
      <c r="H58" s="325"/>
      <c r="I58" s="361"/>
    </row>
    <row r="59" spans="1:10" x14ac:dyDescent="0.2">
      <c r="B59" s="210"/>
      <c r="C59" s="460"/>
      <c r="D59" s="245"/>
      <c r="E59" s="210"/>
      <c r="F59" s="245"/>
      <c r="G59" s="245"/>
      <c r="H59" s="245"/>
      <c r="I59" s="221"/>
    </row>
    <row r="60" spans="1:10" x14ac:dyDescent="0.2">
      <c r="B60" s="210"/>
      <c r="C60" s="455" t="s">
        <v>54</v>
      </c>
      <c r="D60" s="455"/>
      <c r="E60" s="210"/>
      <c r="F60" s="325" t="str">
        <f>+'données a remplir'!$F$10</f>
        <v/>
      </c>
      <c r="G60" s="325"/>
      <c r="H60" s="325"/>
      <c r="I60" s="361"/>
    </row>
    <row r="61" spans="1:10" x14ac:dyDescent="0.2">
      <c r="D61" s="212"/>
    </row>
  </sheetData>
  <sheetProtection password="FD20" sheet="1" objects="1" scenarios="1"/>
  <protectedRanges>
    <protectedRange sqref="B10:D12 G10:H12" name="Plage1_3"/>
    <protectedRange sqref="C21:C35" name="Plage2"/>
    <protectedRange sqref="G21:G38" name="Plage3"/>
  </protectedRanges>
  <mergeCells count="20">
    <mergeCell ref="A14:B14"/>
    <mergeCell ref="C14:D14"/>
    <mergeCell ref="G14:I14"/>
    <mergeCell ref="A2:I2"/>
    <mergeCell ref="A3:I3"/>
    <mergeCell ref="A4:I4"/>
    <mergeCell ref="A5:I5"/>
    <mergeCell ref="A6:I6"/>
    <mergeCell ref="A7:I7"/>
    <mergeCell ref="A8:I8"/>
    <mergeCell ref="B10:D10"/>
    <mergeCell ref="G10:I10"/>
    <mergeCell ref="B12:D12"/>
    <mergeCell ref="G12:I12"/>
    <mergeCell ref="E11:F11"/>
    <mergeCell ref="A17:I17"/>
    <mergeCell ref="A18:I18"/>
    <mergeCell ref="A42:D42"/>
    <mergeCell ref="A43:D43"/>
    <mergeCell ref="A45:D45"/>
  </mergeCells>
  <printOptions horizontalCentered="1"/>
  <pageMargins left="0" right="0" top="0.55118110236220474" bottom="0.35433070866141736" header="0.31496062992125984" footer="0.31496062992125984"/>
  <pageSetup scale="81" orientation="portrait" horizontalDpi="4294967295" verticalDpi="4294967295" r:id="rId1"/>
  <headerFooter>
    <oddHeader>&amp;LLauréats 2019</oddHeader>
    <oddFooter>&amp;LCandidat 1&amp;C&amp;14PATINAGE LAURENTIDES&amp;R&amp;A</oddFooter>
  </headerFooter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sheetPr>
    <tabColor rgb="FF92D050"/>
  </sheetPr>
  <dimension ref="A1:K56"/>
  <sheetViews>
    <sheetView showGridLines="0" zoomScaleNormal="100" workbookViewId="0">
      <selection activeCell="B10" sqref="B10:D10"/>
    </sheetView>
  </sheetViews>
  <sheetFormatPr baseColWidth="10" defaultRowHeight="12.75" x14ac:dyDescent="0.2"/>
  <cols>
    <col min="1" max="1" width="11.42578125" style="212"/>
    <col min="2" max="2" width="23.42578125" style="212" customWidth="1"/>
    <col min="3" max="3" width="13.42578125" style="212" customWidth="1"/>
    <col min="4" max="4" width="11.42578125" style="400"/>
    <col min="5" max="5" width="9.28515625" style="212" customWidth="1"/>
    <col min="6" max="6" width="23.28515625" style="212" customWidth="1"/>
    <col min="7" max="7" width="18.7109375" style="212" customWidth="1"/>
    <col min="8" max="8" width="11.42578125" style="212"/>
    <col min="9" max="9" width="7.7109375" style="212" customWidth="1"/>
    <col min="10" max="16384" width="11.42578125" style="212"/>
  </cols>
  <sheetData>
    <row r="1" spans="1:10" x14ac:dyDescent="0.2">
      <c r="A1" s="209"/>
      <c r="B1" s="209"/>
      <c r="C1" s="209"/>
      <c r="D1" s="381"/>
      <c r="E1" s="209"/>
      <c r="F1" s="209"/>
      <c r="G1" s="210"/>
      <c r="H1" s="211"/>
      <c r="I1" s="210"/>
    </row>
    <row r="2" spans="1:10" x14ac:dyDescent="0.2">
      <c r="A2" s="796" t="s">
        <v>14</v>
      </c>
      <c r="B2" s="796"/>
      <c r="C2" s="796"/>
      <c r="D2" s="796"/>
      <c r="E2" s="796"/>
      <c r="F2" s="796"/>
      <c r="G2" s="796"/>
      <c r="H2" s="796"/>
      <c r="I2" s="796"/>
    </row>
    <row r="3" spans="1:10" x14ac:dyDescent="0.2">
      <c r="A3" s="796" t="s">
        <v>43</v>
      </c>
      <c r="B3" s="796"/>
      <c r="C3" s="796"/>
      <c r="D3" s="796"/>
      <c r="E3" s="796"/>
      <c r="F3" s="796"/>
      <c r="G3" s="796"/>
      <c r="H3" s="796"/>
      <c r="I3" s="796"/>
    </row>
    <row r="4" spans="1:10" s="214" customFormat="1" ht="15.75" customHeigh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</row>
    <row r="5" spans="1:10" s="214" customFormat="1" ht="15.75" customHeight="1" x14ac:dyDescent="0.2">
      <c r="A5" s="801" t="s">
        <v>5</v>
      </c>
      <c r="B5" s="801"/>
      <c r="C5" s="801"/>
      <c r="D5" s="801"/>
      <c r="E5" s="801"/>
      <c r="F5" s="801"/>
      <c r="G5" s="801"/>
      <c r="H5" s="801"/>
      <c r="I5" s="801"/>
    </row>
    <row r="6" spans="1:10" ht="15.75" customHeight="1" x14ac:dyDescent="0.2">
      <c r="A6" s="801" t="str">
        <f>gestion!$B$60</f>
        <v>PATINEUR OU PATINEUSE DE DANSES</v>
      </c>
      <c r="B6" s="801"/>
      <c r="C6" s="801"/>
      <c r="D6" s="801"/>
      <c r="E6" s="801"/>
      <c r="F6" s="801"/>
      <c r="G6" s="801"/>
      <c r="H6" s="801"/>
      <c r="I6" s="801"/>
    </row>
    <row r="7" spans="1:10" ht="15.75" customHeight="1" x14ac:dyDescent="0.2">
      <c r="A7" s="801" t="str">
        <f>gestion!$B$63</f>
        <v>PAS PLUS DE 10 ANS</v>
      </c>
      <c r="B7" s="801"/>
      <c r="C7" s="801"/>
      <c r="D7" s="801"/>
      <c r="E7" s="801"/>
      <c r="F7" s="801"/>
      <c r="G7" s="801"/>
      <c r="H7" s="801"/>
      <c r="I7" s="801"/>
    </row>
    <row r="8" spans="1:10" s="349" customFormat="1" ht="15.75" customHeight="1" x14ac:dyDescent="0.2">
      <c r="A8" s="1020" t="s">
        <v>514</v>
      </c>
      <c r="B8" s="1020"/>
      <c r="C8" s="1020"/>
      <c r="D8" s="1020"/>
      <c r="E8" s="1020"/>
      <c r="F8" s="1020"/>
      <c r="G8" s="1020"/>
      <c r="H8" s="1020"/>
      <c r="I8" s="1020"/>
      <c r="J8" s="479"/>
    </row>
    <row r="9" spans="1:10" x14ac:dyDescent="0.2">
      <c r="A9" s="210"/>
      <c r="B9" s="210"/>
      <c r="C9" s="210"/>
      <c r="D9" s="383"/>
      <c r="E9" s="210"/>
      <c r="F9" s="210"/>
      <c r="G9" s="210"/>
      <c r="H9" s="211"/>
      <c r="I9" s="210"/>
    </row>
    <row r="10" spans="1:10" x14ac:dyDescent="0.2">
      <c r="A10" s="216" t="s">
        <v>48</v>
      </c>
      <c r="B10" s="790"/>
      <c r="C10" s="790"/>
      <c r="D10" s="790"/>
      <c r="F10" s="521" t="s">
        <v>51</v>
      </c>
      <c r="G10" s="807"/>
      <c r="H10" s="807"/>
      <c r="I10" s="807"/>
    </row>
    <row r="11" spans="1:10" x14ac:dyDescent="0.2">
      <c r="A11" s="216"/>
      <c r="B11" s="217"/>
      <c r="C11" s="217"/>
      <c r="D11" s="384"/>
      <c r="E11" s="800"/>
      <c r="F11" s="800"/>
      <c r="G11" s="304"/>
      <c r="H11" s="305"/>
    </row>
    <row r="12" spans="1:10" x14ac:dyDescent="0.2">
      <c r="A12" s="216" t="s">
        <v>74</v>
      </c>
      <c r="B12" s="790"/>
      <c r="C12" s="790"/>
      <c r="D12" s="790"/>
      <c r="F12" s="521" t="s">
        <v>13</v>
      </c>
      <c r="G12" s="807"/>
      <c r="H12" s="807"/>
      <c r="I12" s="807"/>
    </row>
    <row r="13" spans="1:10" x14ac:dyDescent="0.2">
      <c r="A13" s="519"/>
      <c r="B13" s="318"/>
      <c r="C13" s="318"/>
      <c r="D13" s="385"/>
      <c r="E13" s="521"/>
      <c r="F13" s="521"/>
      <c r="G13" s="306"/>
      <c r="H13" s="306"/>
    </row>
    <row r="14" spans="1:10" x14ac:dyDescent="0.2">
      <c r="A14" s="800" t="s">
        <v>50</v>
      </c>
      <c r="B14" s="800"/>
      <c r="C14" s="790">
        <f>'données a remplir'!E7</f>
        <v>0</v>
      </c>
      <c r="D14" s="790"/>
      <c r="F14" s="520" t="s">
        <v>380</v>
      </c>
      <c r="G14" s="807">
        <f>'données a remplir'!E6</f>
        <v>0</v>
      </c>
      <c r="H14" s="807"/>
      <c r="I14" s="807"/>
    </row>
    <row r="15" spans="1:10" s="357" customFormat="1" ht="20.25" x14ac:dyDescent="0.3">
      <c r="A15" s="891"/>
      <c r="B15" s="891"/>
      <c r="C15" s="891"/>
      <c r="D15" s="891"/>
      <c r="E15" s="891"/>
      <c r="F15" s="891"/>
      <c r="G15" s="891"/>
      <c r="H15" s="891"/>
      <c r="I15" s="891"/>
    </row>
    <row r="16" spans="1:10" s="357" customFormat="1" x14ac:dyDescent="0.2">
      <c r="A16" s="356" t="s">
        <v>415</v>
      </c>
      <c r="B16" s="221"/>
      <c r="C16" s="221"/>
      <c r="D16" s="386"/>
      <c r="E16" s="222"/>
      <c r="F16" s="222"/>
      <c r="G16" s="210"/>
      <c r="H16" s="211"/>
      <c r="I16" s="210"/>
    </row>
    <row r="17" spans="1:11" s="357" customFormat="1" x14ac:dyDescent="0.2">
      <c r="A17" s="945" t="str">
        <f>_xlfn.CONCAT(gestion!$B$144," ",gestion!$Q$4)</f>
        <v>10 ans ou moins au 31 décembre 2019</v>
      </c>
      <c r="B17" s="945"/>
      <c r="C17" s="945"/>
      <c r="D17" s="945"/>
      <c r="E17" s="945"/>
      <c r="F17" s="945"/>
      <c r="G17" s="945"/>
      <c r="H17" s="945"/>
      <c r="I17" s="945"/>
    </row>
    <row r="18" spans="1:11" s="357" customFormat="1" x14ac:dyDescent="0.2">
      <c r="A18" s="945" t="str">
        <f>gestion!$B$145</f>
        <v>Chaque Club enverra 3 candidatures.</v>
      </c>
      <c r="B18" s="945"/>
      <c r="C18" s="945"/>
      <c r="D18" s="945"/>
      <c r="E18" s="945"/>
      <c r="F18" s="945"/>
      <c r="G18" s="945"/>
      <c r="H18" s="945"/>
      <c r="I18" s="945"/>
    </row>
    <row r="20" spans="1:11" x14ac:dyDescent="0.2">
      <c r="B20" s="238" t="s">
        <v>37</v>
      </c>
      <c r="C20" s="387" t="s">
        <v>39</v>
      </c>
      <c r="D20" s="388" t="s">
        <v>38</v>
      </c>
      <c r="F20" s="238" t="s">
        <v>37</v>
      </c>
      <c r="G20" s="387" t="s">
        <v>39</v>
      </c>
      <c r="H20" s="388" t="s">
        <v>38</v>
      </c>
    </row>
    <row r="21" spans="1:11" x14ac:dyDescent="0.2">
      <c r="B21" s="389" t="str">
        <f>_xlfn.CONCAT("1. ",tableau!A42)</f>
        <v>1. Élément</v>
      </c>
      <c r="C21" s="390"/>
      <c r="D21" s="391">
        <f>IF(AND(C21&gt;=43466,C21&lt;43770),tableau!B42,0)</f>
        <v>0</v>
      </c>
      <c r="E21" s="401"/>
      <c r="F21" s="389" t="str">
        <f>_xlfn.CONCAT("SA. ",tableau!E42)</f>
        <v>SA. Paso Doble</v>
      </c>
      <c r="G21" s="390"/>
      <c r="H21" s="391">
        <f>IF(AND(G21&gt;=43466,G21&lt;43770),tableau!H42,0)</f>
        <v>0</v>
      </c>
    </row>
    <row r="22" spans="1:11" x14ac:dyDescent="0.2">
      <c r="B22" s="389" t="str">
        <f>tableau!A45</f>
        <v>2a. Valse Hollandaise</v>
      </c>
      <c r="C22" s="390"/>
      <c r="D22" s="391">
        <f>IF(AND(C22&gt;=43466,C22&lt;43770),tableau!B45,0)</f>
        <v>0</v>
      </c>
      <c r="E22" s="401"/>
      <c r="F22" s="389" t="str">
        <f>_xlfn.CONCAT("SA. ",tableau!E43)</f>
        <v>SA. Valse Starlight</v>
      </c>
      <c r="G22" s="390"/>
      <c r="H22" s="391">
        <f>IF(AND(G22&gt;=43466,G22&lt;43770),tableau!H43,0)</f>
        <v>0</v>
      </c>
      <c r="K22" s="392"/>
    </row>
    <row r="23" spans="1:11" x14ac:dyDescent="0.2">
      <c r="B23" s="389" t="str">
        <f>tableau!A46</f>
        <v>2b. Tango Canasta</v>
      </c>
      <c r="C23" s="390"/>
      <c r="D23" s="391">
        <f>IF(AND(C23&gt;=43466,C23&lt;43770),tableau!B46,0)</f>
        <v>0</v>
      </c>
      <c r="E23" s="401"/>
      <c r="F23" s="389" t="str">
        <f>_xlfn.CONCAT("SA. ",tableau!E44)</f>
        <v>SA. Blues</v>
      </c>
      <c r="G23" s="390"/>
      <c r="H23" s="391">
        <f>IF(AND(G23&gt;=43466,G23&lt;43770),tableau!H44,0)</f>
        <v>0</v>
      </c>
    </row>
    <row r="24" spans="1:11" x14ac:dyDescent="0.2">
      <c r="B24" s="389" t="str">
        <f>tableau!A49</f>
        <v>3a. Baby Blues</v>
      </c>
      <c r="C24" s="390"/>
      <c r="D24" s="391">
        <f>IF(AND(C24&gt;=43466,C24&lt;43770),tableau!B49,0)</f>
        <v>0</v>
      </c>
      <c r="E24" s="401"/>
      <c r="F24" s="389" t="str">
        <f>_xlfn.CONCAT("SA. ",tableau!E45)</f>
        <v>SA. Kilian</v>
      </c>
      <c r="G24" s="390"/>
      <c r="H24" s="391">
        <f>IF(AND(G24&gt;=43466,G24&lt;43770),tableau!H45,0)</f>
        <v>0</v>
      </c>
    </row>
    <row r="25" spans="1:11" x14ac:dyDescent="0.2">
      <c r="B25" s="389" t="str">
        <f>tableau!A50</f>
        <v>3b. Élément</v>
      </c>
      <c r="C25" s="390"/>
      <c r="D25" s="391">
        <f>IF(AND(C25&gt;=43466,C25&lt;43770),tableau!B50,0)</f>
        <v>0</v>
      </c>
      <c r="E25" s="401"/>
      <c r="F25" s="389" t="str">
        <f>_xlfn.CONCAT("SA. ",tableau!E46)</f>
        <v>SA. Cha Cha Congelado</v>
      </c>
      <c r="G25" s="390"/>
      <c r="H25" s="391">
        <f>IF(AND(G25&gt;=43466,G25&lt;43770),tableau!H46,0)</f>
        <v>0</v>
      </c>
    </row>
    <row r="26" spans="1:11" x14ac:dyDescent="0.2">
      <c r="B26" s="389" t="str">
        <f>tableau!A53</f>
        <v>4a. Danse Swing</v>
      </c>
      <c r="C26" s="390"/>
      <c r="D26" s="391">
        <f>IF(AND(C26&gt;=43466,C26&lt;43770),tableau!B53,0)</f>
        <v>0</v>
      </c>
      <c r="E26" s="401"/>
      <c r="F26" s="389" t="str">
        <f>_xlfn.CONCAT("SA. ",tableau!E47)</f>
        <v>SA. Danse créative argent</v>
      </c>
      <c r="G26" s="390"/>
      <c r="H26" s="391">
        <f>IF(AND(G26&gt;=43466,G26&lt;43770),tableau!H47,0)</f>
        <v>0</v>
      </c>
    </row>
    <row r="27" spans="1:11" x14ac:dyDescent="0.2">
      <c r="B27" s="389" t="str">
        <f>tableau!A54</f>
        <v>4b. Tango Fiesta</v>
      </c>
      <c r="C27" s="390"/>
      <c r="D27" s="391">
        <f>IF(AND(C27&gt;=43466,C27&lt;43770),tableau!B54,0)</f>
        <v>0</v>
      </c>
      <c r="E27" s="401"/>
      <c r="F27" s="389" t="str">
        <f>_xlfn.CONCAT("OR. ",tableau!E50)</f>
        <v>OR. Valse viennoise</v>
      </c>
      <c r="G27" s="390"/>
      <c r="H27" s="391">
        <f>IF(AND(G27&gt;=43466,G27&lt;43770),tableau!H50,0)</f>
        <v>0</v>
      </c>
    </row>
    <row r="28" spans="1:11" x14ac:dyDescent="0.2">
      <c r="B28" s="389" t="str">
        <f>tableau!A57</f>
        <v>5a. Valse Willow</v>
      </c>
      <c r="C28" s="390"/>
      <c r="D28" s="391">
        <f>IF(AND(C28&gt;=43466,C28&lt;43770),tableau!B57,0)</f>
        <v>0</v>
      </c>
      <c r="E28" s="401"/>
      <c r="F28" s="389" t="str">
        <f>_xlfn.CONCAT("OR. ",tableau!E51)</f>
        <v>OR. Valse Westminster</v>
      </c>
      <c r="G28" s="390"/>
      <c r="H28" s="391">
        <f>IF(AND(G28&gt;=43466,G28&lt;43770),tableau!H51,0)</f>
        <v>0</v>
      </c>
    </row>
    <row r="29" spans="1:11" x14ac:dyDescent="0.2">
      <c r="B29" s="389" t="str">
        <f>tableau!A58</f>
        <v>5b. Éléments</v>
      </c>
      <c r="C29" s="390"/>
      <c r="D29" s="391">
        <f>IF(AND(C29&gt;=43466,C29&lt;43770),tableau!B58,0)</f>
        <v>0</v>
      </c>
      <c r="E29" s="401"/>
      <c r="F29" s="389" t="str">
        <f>_xlfn.CONCAT("OR. ",tableau!E52)</f>
        <v>OR. Quickstep</v>
      </c>
      <c r="G29" s="390"/>
      <c r="H29" s="391">
        <f>IF(AND(G29&gt;=43466,G29&lt;43770),tableau!H52,0)</f>
        <v>0</v>
      </c>
    </row>
    <row r="30" spans="1:11" x14ac:dyDescent="0.2">
      <c r="B30" s="389" t="str">
        <f>_xlfn.CONCAT("SB. ",tableau!A61)</f>
        <v>SB. Ten-Fox</v>
      </c>
      <c r="C30" s="390"/>
      <c r="D30" s="391">
        <f>IF(AND(C30&gt;=43466,C30&lt;43770),tableau!B61,0)</f>
        <v>0</v>
      </c>
      <c r="E30" s="401"/>
      <c r="F30" s="389" t="str">
        <f>_xlfn.CONCAT("OR. ",tableau!E53)</f>
        <v>OR. Tango argentin</v>
      </c>
      <c r="G30" s="390"/>
      <c r="H30" s="391">
        <f>IF(AND(G30&gt;=43466,G30&lt;43770),tableau!H53,0)</f>
        <v>0</v>
      </c>
    </row>
    <row r="31" spans="1:11" x14ac:dyDescent="0.2">
      <c r="B31" s="389" t="str">
        <f>_xlfn.CONCAT("SB. ",tableau!A62)</f>
        <v>SB. Fourteenstep</v>
      </c>
      <c r="C31" s="390"/>
      <c r="D31" s="391">
        <f>IF(AND(C31&gt;=43466,C31&lt;43770),tableau!B62,0)</f>
        <v>0</v>
      </c>
      <c r="E31" s="401"/>
      <c r="F31" s="389" t="str">
        <f>_xlfn.CONCAT("OR. ",tableau!E54)</f>
        <v>OR. Samba argentin</v>
      </c>
      <c r="G31" s="390"/>
      <c r="H31" s="391">
        <f>IF(AND(G31&gt;=43466,G31&lt;43770),tableau!H54,0)</f>
        <v>0</v>
      </c>
    </row>
    <row r="32" spans="1:11" x14ac:dyDescent="0.2">
      <c r="B32" s="389" t="str">
        <f>_xlfn.CONCAT("SB. ",tableau!A63)</f>
        <v>SB. Valse européenne</v>
      </c>
      <c r="C32" s="390"/>
      <c r="D32" s="391">
        <f>IF(AND(C32&gt;=43466,C32&lt;43770),tableau!B63,0)</f>
        <v>0</v>
      </c>
      <c r="E32" s="401"/>
      <c r="F32" s="389" t="str">
        <f>_xlfn.CONCAT("OR. ",tableau!E55)</f>
        <v>OR. Danse créative or</v>
      </c>
      <c r="G32" s="390"/>
      <c r="H32" s="391">
        <f>IF(AND(G32&gt;=43466,G32&lt;43770),tableau!H55,0)</f>
        <v>0</v>
      </c>
    </row>
    <row r="33" spans="1:10" x14ac:dyDescent="0.2">
      <c r="B33" s="389" t="str">
        <f>_xlfn.CONCAT("SB. ",tableau!A64)</f>
        <v>SB. Danse créative bronze</v>
      </c>
      <c r="C33" s="390"/>
      <c r="D33" s="391">
        <f>IF(AND(C33&gt;=43466,C33&lt;43770),tableau!B64,0)</f>
        <v>0</v>
      </c>
      <c r="E33" s="401"/>
      <c r="F33" s="389" t="str">
        <f>_xlfn.CONCAT("DI. ",tableau!E58)</f>
        <v>DI. Valse Ravensburger</v>
      </c>
      <c r="G33" s="390"/>
      <c r="H33" s="391">
        <f>IF(AND(G33&gt;=43466,G33&lt;43770),tableau!H58,0)</f>
        <v>0</v>
      </c>
    </row>
    <row r="34" spans="1:10" x14ac:dyDescent="0.2">
      <c r="B34" s="389" t="str">
        <f>_xlfn.CONCAT("JA. ",tableau!A67)</f>
        <v>JA. Fox-trot de Keats</v>
      </c>
      <c r="C34" s="390"/>
      <c r="D34" s="391">
        <f>IF(AND(C34&gt;=43466,C34&lt;43770),tableau!B67,0)</f>
        <v>0</v>
      </c>
      <c r="E34" s="401"/>
      <c r="F34" s="389" t="str">
        <f>_xlfn.CONCAT("DI. ",tableau!E59)</f>
        <v>DI. Tango Romantica</v>
      </c>
      <c r="G34" s="390"/>
      <c r="H34" s="391">
        <f>IF(AND(G34&gt;=43466,G34&lt;43770),tableau!H59,0)</f>
        <v>0</v>
      </c>
    </row>
    <row r="35" spans="1:10" x14ac:dyDescent="0.2">
      <c r="B35" s="389" t="str">
        <f>_xlfn.CONCAT("JA. ",tableau!A68)</f>
        <v>JA. Tango Harris</v>
      </c>
      <c r="C35" s="390"/>
      <c r="D35" s="391">
        <f>IF(AND(C35&gt;=43466,C35&lt;43770),tableau!B68,0)</f>
        <v>0</v>
      </c>
      <c r="E35" s="401"/>
      <c r="F35" s="389" t="str">
        <f>_xlfn.CONCAT("DI. ",tableau!E60)</f>
        <v>DI. Polka Yankee</v>
      </c>
      <c r="G35" s="390"/>
      <c r="H35" s="391">
        <f>IF(AND(G35&gt;=43466,G35&lt;43770),tableau!H60,0)</f>
        <v>0</v>
      </c>
    </row>
    <row r="36" spans="1:10" x14ac:dyDescent="0.2">
      <c r="B36" s="389" t="str">
        <f>_xlfn.CONCAT("JA. ",tableau!A69)</f>
        <v>JA. Valse américaine</v>
      </c>
      <c r="C36" s="390"/>
      <c r="D36" s="391">
        <f>IF(AND(C36&gt;=43466,C36&lt;43770),tableau!B69,0)</f>
        <v>0</v>
      </c>
      <c r="E36" s="401"/>
      <c r="F36" s="389" t="str">
        <f>_xlfn.CONCAT("DI. ",tableau!E61)</f>
        <v>DI. Rumba</v>
      </c>
      <c r="G36" s="390"/>
      <c r="H36" s="391">
        <f>IF(AND(G36&gt;=43466,G36&lt;43770),tableau!H61,0)</f>
        <v>0</v>
      </c>
    </row>
    <row r="37" spans="1:10" x14ac:dyDescent="0.2">
      <c r="B37" s="393" t="str">
        <f>_xlfn.CONCAT("JA. ",tableau!A70)</f>
        <v>JA. Rocker Fox-trot</v>
      </c>
      <c r="C37" s="394"/>
      <c r="D37" s="395">
        <f>IF(AND(C37&gt;=43466,C37&lt;43770),tableau!B70,0)</f>
        <v>0</v>
      </c>
      <c r="E37" s="401"/>
      <c r="F37" s="389" t="str">
        <f>_xlfn.CONCAT("DI. ",tableau!E62)</f>
        <v>DI. Valse autrichienne</v>
      </c>
      <c r="G37" s="390"/>
      <c r="H37" s="391">
        <f>IF(AND(G37&gt;=43466,G37&lt;43770),tableau!H62,0)</f>
        <v>0</v>
      </c>
    </row>
    <row r="38" spans="1:10" x14ac:dyDescent="0.2">
      <c r="B38" s="1019" t="s">
        <v>421</v>
      </c>
      <c r="C38" s="1019"/>
      <c r="D38" s="397">
        <f>SUM(D21:D37)</f>
        <v>0</v>
      </c>
      <c r="E38" s="401"/>
      <c r="F38" s="393" t="str">
        <f>_xlfn.CONCAT("DI. ",tableau!E63)</f>
        <v>DI. Valse or</v>
      </c>
      <c r="G38" s="394"/>
      <c r="H38" s="395">
        <f>IF(AND(G38&gt;=43466,G38&lt;43770),tableau!H63,0)</f>
        <v>0</v>
      </c>
    </row>
    <row r="39" spans="1:10" s="264" customFormat="1" x14ac:dyDescent="0.2">
      <c r="B39" s="396"/>
      <c r="C39" s="396"/>
      <c r="D39" s="397"/>
      <c r="E39" s="397"/>
      <c r="F39" s="396" t="s">
        <v>421</v>
      </c>
      <c r="G39" s="396"/>
      <c r="H39" s="397">
        <f>SUM(H21:H38)</f>
        <v>0</v>
      </c>
    </row>
    <row r="40" spans="1:10" s="264" customFormat="1" x14ac:dyDescent="0.2">
      <c r="B40" s="396"/>
      <c r="C40" s="396"/>
      <c r="D40" s="397"/>
      <c r="G40" s="396"/>
      <c r="H40" s="396"/>
      <c r="I40" s="397"/>
    </row>
    <row r="42" spans="1:10" ht="15.75" x14ac:dyDescent="0.25">
      <c r="A42" s="1018" t="s">
        <v>519</v>
      </c>
      <c r="B42" s="1018"/>
      <c r="C42" s="1018"/>
      <c r="D42" s="1018"/>
      <c r="E42" s="399">
        <f>D38+H39</f>
        <v>0</v>
      </c>
    </row>
    <row r="43" spans="1:10" ht="15.75" x14ac:dyDescent="0.25">
      <c r="A43" s="398"/>
      <c r="B43" s="398"/>
      <c r="C43" s="398"/>
      <c r="D43" s="398"/>
      <c r="E43" s="399"/>
    </row>
    <row r="44" spans="1:10" ht="15.75" x14ac:dyDescent="0.25">
      <c r="A44" s="398"/>
      <c r="B44" s="398"/>
      <c r="C44" s="398"/>
      <c r="D44" s="398"/>
      <c r="E44" s="399"/>
    </row>
    <row r="45" spans="1:10" ht="15.75" x14ac:dyDescent="0.25">
      <c r="C45" s="398"/>
      <c r="D45" s="398"/>
      <c r="E45" s="399"/>
    </row>
    <row r="46" spans="1:10" ht="15.75" x14ac:dyDescent="0.25">
      <c r="C46" s="398"/>
      <c r="D46" s="398"/>
      <c r="E46" s="399"/>
    </row>
    <row r="48" spans="1:10" x14ac:dyDescent="0.2">
      <c r="A48" s="811" t="str">
        <f>+gestion!$B$81</f>
        <v>N.B. :  Joindre une copie très lisible des parties du sommaire de test ou de la certification.</v>
      </c>
      <c r="B48" s="811"/>
      <c r="C48" s="811"/>
      <c r="D48" s="811"/>
      <c r="E48" s="811"/>
      <c r="F48" s="811"/>
      <c r="G48" s="811"/>
      <c r="H48" s="811"/>
      <c r="I48" s="811"/>
      <c r="J48" s="210"/>
    </row>
    <row r="49" spans="1:10" x14ac:dyDescent="0.2">
      <c r="A49" s="255"/>
      <c r="B49" s="255"/>
      <c r="C49" s="255"/>
      <c r="D49" s="255"/>
      <c r="E49" s="255"/>
      <c r="F49" s="255"/>
      <c r="G49" s="255"/>
      <c r="H49" s="255"/>
      <c r="I49" s="255"/>
      <c r="J49" s="210"/>
    </row>
    <row r="50" spans="1:10" x14ac:dyDescent="0.2">
      <c r="A50" s="255"/>
      <c r="B50" s="255"/>
      <c r="C50" s="255"/>
      <c r="D50" s="255"/>
      <c r="E50" s="255"/>
      <c r="F50" s="255"/>
      <c r="G50" s="255"/>
      <c r="H50" s="255"/>
      <c r="I50" s="255"/>
      <c r="J50" s="210"/>
    </row>
    <row r="51" spans="1:10" x14ac:dyDescent="0.2">
      <c r="A51" s="210"/>
      <c r="B51" s="210"/>
      <c r="C51" s="210"/>
      <c r="D51" s="210"/>
      <c r="E51" s="210"/>
      <c r="F51" s="210"/>
      <c r="G51" s="210"/>
      <c r="H51" s="210"/>
      <c r="I51" s="210"/>
      <c r="J51" s="210"/>
    </row>
    <row r="52" spans="1:10" x14ac:dyDescent="0.2">
      <c r="B52" s="210"/>
      <c r="C52" s="455" t="s">
        <v>52</v>
      </c>
      <c r="D52" s="455"/>
      <c r="E52" s="210"/>
      <c r="F52" s="781" t="str">
        <f>+'données a remplir'!$F$8</f>
        <v/>
      </c>
      <c r="G52" s="781"/>
      <c r="H52" s="781"/>
      <c r="I52" s="361"/>
    </row>
    <row r="53" spans="1:10" x14ac:dyDescent="0.2">
      <c r="B53" s="210"/>
      <c r="C53" s="455"/>
      <c r="D53" s="245"/>
      <c r="E53" s="210"/>
      <c r="F53" s="245"/>
      <c r="G53" s="245"/>
      <c r="H53" s="245"/>
      <c r="I53" s="221"/>
    </row>
    <row r="54" spans="1:10" x14ac:dyDescent="0.2">
      <c r="B54" s="210"/>
      <c r="C54" s="455" t="s">
        <v>53</v>
      </c>
      <c r="D54" s="455"/>
      <c r="E54" s="210"/>
      <c r="F54" s="781" t="str">
        <f>+'données a remplir'!$F$9</f>
        <v/>
      </c>
      <c r="G54" s="781"/>
      <c r="H54" s="781"/>
      <c r="I54" s="361"/>
    </row>
    <row r="55" spans="1:10" x14ac:dyDescent="0.2">
      <c r="B55" s="210"/>
      <c r="C55" s="455"/>
      <c r="D55" s="245"/>
      <c r="E55" s="210"/>
      <c r="F55" s="245"/>
      <c r="G55" s="245"/>
      <c r="H55" s="245"/>
      <c r="I55" s="361"/>
    </row>
    <row r="56" spans="1:10" x14ac:dyDescent="0.2">
      <c r="B56" s="210"/>
      <c r="C56" s="455" t="s">
        <v>54</v>
      </c>
      <c r="D56" s="455"/>
      <c r="E56" s="210"/>
      <c r="F56" s="781" t="str">
        <f>+'données a remplir'!$F$10</f>
        <v/>
      </c>
      <c r="G56" s="781"/>
      <c r="H56" s="781"/>
      <c r="I56" s="361"/>
    </row>
  </sheetData>
  <sheetProtection algorithmName="SHA-512" hashValue="5VJuOJsgf/MXSt54iwpZfYG+rjFILi0RxPOzCMaFDZJ9gcNl1vw1eNK4WNU1p4KKOmSwmmfUeHmWaY7kP85oIw==" saltValue="rtdl1e4FS6KlKJ/oqpLNOg==" spinCount="100000" sheet="1"/>
  <protectedRanges>
    <protectedRange sqref="B10:D12 G10:H12" name="Plage1_3"/>
    <protectedRange sqref="C21:C37 G21:G38" name="Plage2"/>
  </protectedRanges>
  <mergeCells count="24">
    <mergeCell ref="E11:F11"/>
    <mergeCell ref="A2:I2"/>
    <mergeCell ref="A3:I3"/>
    <mergeCell ref="A4:I4"/>
    <mergeCell ref="A5:I5"/>
    <mergeCell ref="A6:I6"/>
    <mergeCell ref="A7:I7"/>
    <mergeCell ref="A8:I8"/>
    <mergeCell ref="B10:D10"/>
    <mergeCell ref="G10:I10"/>
    <mergeCell ref="B12:D12"/>
    <mergeCell ref="G12:I12"/>
    <mergeCell ref="A17:I17"/>
    <mergeCell ref="A15:I15"/>
    <mergeCell ref="A14:B14"/>
    <mergeCell ref="C14:D14"/>
    <mergeCell ref="G14:I14"/>
    <mergeCell ref="A18:I18"/>
    <mergeCell ref="B38:C38"/>
    <mergeCell ref="F56:H56"/>
    <mergeCell ref="A42:D42"/>
    <mergeCell ref="A48:I48"/>
    <mergeCell ref="F52:H52"/>
    <mergeCell ref="F54:H54"/>
  </mergeCells>
  <printOptions horizontalCentered="1"/>
  <pageMargins left="0" right="0" top="0.55118110236220474" bottom="0.35433070866141736" header="0.31496062992125984" footer="0.31496062992125984"/>
  <pageSetup scale="80" orientation="portrait" r:id="rId1"/>
  <headerFooter>
    <oddHeader>&amp;LLauréats 2019</oddHeader>
    <oddFooter>&amp;LCandidat 2&amp;C&amp;14PATINAGE LAURENTIDES&amp;R&amp;A</oddFooter>
  </headerFooter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sheetPr>
    <tabColor rgb="FF92D050"/>
  </sheetPr>
  <dimension ref="A1:L61"/>
  <sheetViews>
    <sheetView showGridLines="0" zoomScaleNormal="100" workbookViewId="0">
      <selection activeCell="B10" sqref="B10:D10"/>
    </sheetView>
  </sheetViews>
  <sheetFormatPr baseColWidth="10" defaultRowHeight="12.75" x14ac:dyDescent="0.2"/>
  <cols>
    <col min="1" max="1" width="11.42578125" style="212"/>
    <col min="2" max="2" width="23.42578125" style="212" customWidth="1"/>
    <col min="3" max="3" width="13.42578125" style="212" customWidth="1"/>
    <col min="4" max="4" width="11.42578125" style="400"/>
    <col min="5" max="5" width="7.7109375" style="212" customWidth="1"/>
    <col min="6" max="6" width="23.28515625" style="212" customWidth="1"/>
    <col min="7" max="7" width="18.7109375" style="212" customWidth="1"/>
    <col min="8" max="8" width="11.42578125" style="212"/>
    <col min="9" max="9" width="7.7109375" style="212" customWidth="1"/>
    <col min="10" max="16384" width="11.42578125" style="212"/>
  </cols>
  <sheetData>
    <row r="1" spans="1:9" x14ac:dyDescent="0.2">
      <c r="A1" s="209"/>
      <c r="B1" s="209"/>
      <c r="C1" s="209"/>
      <c r="D1" s="381"/>
      <c r="E1" s="209"/>
      <c r="F1" s="209"/>
      <c r="G1" s="210"/>
      <c r="H1" s="211"/>
      <c r="I1" s="210"/>
    </row>
    <row r="2" spans="1:9" x14ac:dyDescent="0.2">
      <c r="A2" s="796" t="s">
        <v>14</v>
      </c>
      <c r="B2" s="796"/>
      <c r="C2" s="796"/>
      <c r="D2" s="796"/>
      <c r="E2" s="796"/>
      <c r="F2" s="796"/>
      <c r="G2" s="796"/>
      <c r="H2" s="796"/>
      <c r="I2" s="796"/>
    </row>
    <row r="3" spans="1:9" x14ac:dyDescent="0.2">
      <c r="A3" s="796" t="s">
        <v>43</v>
      </c>
      <c r="B3" s="796"/>
      <c r="C3" s="796"/>
      <c r="D3" s="796"/>
      <c r="E3" s="796"/>
      <c r="F3" s="796"/>
      <c r="G3" s="796"/>
      <c r="H3" s="796"/>
      <c r="I3" s="796"/>
    </row>
    <row r="4" spans="1:9" s="214" customFormat="1" ht="15.75" customHeigh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</row>
    <row r="5" spans="1:9" s="214" customFormat="1" ht="15.75" customHeight="1" x14ac:dyDescent="0.2">
      <c r="A5" s="801" t="s">
        <v>5</v>
      </c>
      <c r="B5" s="801"/>
      <c r="C5" s="801"/>
      <c r="D5" s="801"/>
      <c r="E5" s="801"/>
      <c r="F5" s="801"/>
      <c r="G5" s="801"/>
      <c r="H5" s="801"/>
      <c r="I5" s="801"/>
    </row>
    <row r="6" spans="1:9" ht="15.75" customHeight="1" x14ac:dyDescent="0.2">
      <c r="A6" s="801" t="str">
        <f>gestion!$B$60</f>
        <v>PATINEUR OU PATINEUSE DE DANSES</v>
      </c>
      <c r="B6" s="801"/>
      <c r="C6" s="801"/>
      <c r="D6" s="801"/>
      <c r="E6" s="801"/>
      <c r="F6" s="801"/>
      <c r="G6" s="801"/>
      <c r="H6" s="801"/>
      <c r="I6" s="801"/>
    </row>
    <row r="7" spans="1:9" ht="15.75" customHeight="1" x14ac:dyDescent="0.2">
      <c r="A7" s="801" t="str">
        <f>gestion!$B$63</f>
        <v>PAS PLUS DE 10 ANS</v>
      </c>
      <c r="B7" s="801"/>
      <c r="C7" s="801"/>
      <c r="D7" s="801"/>
      <c r="E7" s="801"/>
      <c r="F7" s="801"/>
      <c r="G7" s="801"/>
      <c r="H7" s="801"/>
      <c r="I7" s="801"/>
    </row>
    <row r="8" spans="1:9" s="349" customFormat="1" ht="15.75" customHeight="1" x14ac:dyDescent="0.2">
      <c r="A8" s="1020" t="s">
        <v>518</v>
      </c>
      <c r="B8" s="1020"/>
      <c r="C8" s="1020"/>
      <c r="D8" s="1020"/>
      <c r="E8" s="1020"/>
      <c r="F8" s="1020"/>
      <c r="G8" s="1020"/>
      <c r="H8" s="1020"/>
      <c r="I8" s="1020"/>
    </row>
    <row r="9" spans="1:9" x14ac:dyDescent="0.2">
      <c r="A9" s="210"/>
      <c r="B9" s="210"/>
      <c r="C9" s="210"/>
      <c r="D9" s="383"/>
      <c r="E9" s="210"/>
      <c r="F9" s="210"/>
      <c r="G9" s="210"/>
      <c r="H9" s="211"/>
      <c r="I9" s="210"/>
    </row>
    <row r="10" spans="1:9" x14ac:dyDescent="0.2">
      <c r="A10" s="216" t="s">
        <v>48</v>
      </c>
      <c r="B10" s="790"/>
      <c r="C10" s="790"/>
      <c r="D10" s="790"/>
      <c r="F10" s="521" t="s">
        <v>51</v>
      </c>
      <c r="G10" s="807"/>
      <c r="H10" s="807"/>
      <c r="I10" s="807"/>
    </row>
    <row r="11" spans="1:9" x14ac:dyDescent="0.2">
      <c r="A11" s="216"/>
      <c r="B11" s="217"/>
      <c r="C11" s="217"/>
      <c r="D11" s="384"/>
      <c r="E11" s="800"/>
      <c r="F11" s="800"/>
      <c r="G11" s="304"/>
      <c r="H11" s="305"/>
    </row>
    <row r="12" spans="1:9" x14ac:dyDescent="0.2">
      <c r="A12" s="216" t="s">
        <v>74</v>
      </c>
      <c r="B12" s="790"/>
      <c r="C12" s="790"/>
      <c r="D12" s="790"/>
      <c r="F12" s="521" t="s">
        <v>13</v>
      </c>
      <c r="G12" s="807"/>
      <c r="H12" s="807"/>
      <c r="I12" s="807"/>
    </row>
    <row r="13" spans="1:9" x14ac:dyDescent="0.2">
      <c r="A13" s="519"/>
      <c r="B13" s="318"/>
      <c r="C13" s="318"/>
      <c r="D13" s="385"/>
      <c r="E13" s="521"/>
      <c r="F13" s="521"/>
      <c r="G13" s="306"/>
      <c r="H13" s="306"/>
    </row>
    <row r="14" spans="1:9" x14ac:dyDescent="0.2">
      <c r="A14" s="800" t="s">
        <v>50</v>
      </c>
      <c r="B14" s="800"/>
      <c r="C14" s="790">
        <f>'données a remplir'!E7</f>
        <v>0</v>
      </c>
      <c r="D14" s="790"/>
      <c r="F14" s="520" t="s">
        <v>380</v>
      </c>
      <c r="G14" s="807">
        <f>'données a remplir'!E6</f>
        <v>0</v>
      </c>
      <c r="H14" s="807"/>
      <c r="I14" s="807"/>
    </row>
    <row r="15" spans="1:9" s="357" customFormat="1" ht="20.25" x14ac:dyDescent="0.3">
      <c r="A15" s="452"/>
      <c r="B15" s="452"/>
      <c r="C15" s="452"/>
      <c r="D15" s="452"/>
      <c r="E15" s="452"/>
      <c r="F15" s="452"/>
      <c r="G15" s="452"/>
      <c r="H15" s="452"/>
      <c r="I15" s="452"/>
    </row>
    <row r="16" spans="1:9" s="357" customFormat="1" x14ac:dyDescent="0.2">
      <c r="A16" s="356" t="s">
        <v>415</v>
      </c>
      <c r="B16" s="221"/>
      <c r="C16" s="221"/>
      <c r="D16" s="386"/>
      <c r="E16" s="222"/>
      <c r="F16" s="222"/>
      <c r="G16" s="210"/>
      <c r="H16" s="211"/>
      <c r="I16" s="210"/>
    </row>
    <row r="17" spans="1:12" s="357" customFormat="1" x14ac:dyDescent="0.2">
      <c r="A17" s="945" t="str">
        <f>_xlfn.CONCAT(gestion!$B$144," ",gestion!$Q$4)</f>
        <v>10 ans ou moins au 31 décembre 2019</v>
      </c>
      <c r="B17" s="945"/>
      <c r="C17" s="945"/>
      <c r="D17" s="945"/>
      <c r="E17" s="945"/>
      <c r="F17" s="945"/>
      <c r="G17" s="945"/>
      <c r="H17" s="945"/>
      <c r="I17" s="945"/>
    </row>
    <row r="18" spans="1:12" s="357" customFormat="1" x14ac:dyDescent="0.2">
      <c r="A18" s="945" t="str">
        <f>gestion!$B$145</f>
        <v>Chaque Club enverra 3 candidatures.</v>
      </c>
      <c r="B18" s="945"/>
      <c r="C18" s="945"/>
      <c r="D18" s="945"/>
      <c r="E18" s="945"/>
      <c r="F18" s="945"/>
      <c r="G18" s="945"/>
      <c r="H18" s="945"/>
      <c r="I18" s="945"/>
    </row>
    <row r="20" spans="1:12" x14ac:dyDescent="0.2">
      <c r="B20" s="238" t="s">
        <v>37</v>
      </c>
      <c r="C20" s="387" t="s">
        <v>39</v>
      </c>
      <c r="D20" s="388" t="s">
        <v>38</v>
      </c>
      <c r="F20" s="238" t="s">
        <v>37</v>
      </c>
      <c r="G20" s="387" t="s">
        <v>39</v>
      </c>
      <c r="H20" s="388" t="s">
        <v>38</v>
      </c>
    </row>
    <row r="21" spans="1:12" x14ac:dyDescent="0.2">
      <c r="B21" s="389" t="str">
        <f>_xlfn.CONCAT("1. ",tableau!A75)</f>
        <v>1. Élément</v>
      </c>
      <c r="C21" s="390"/>
      <c r="D21" s="391">
        <f>IF(AND(C21&gt;43769,C21&lt;43831),tableau!B75,0)</f>
        <v>0</v>
      </c>
      <c r="F21" s="389" t="str">
        <f>tableau!E75</f>
        <v>8a. Kilian</v>
      </c>
      <c r="G21" s="390"/>
      <c r="H21" s="391">
        <f>IF(AND(G21&gt;43769,G21&lt;43831),tableau!H75,0)</f>
        <v>0</v>
      </c>
      <c r="K21" s="472"/>
    </row>
    <row r="22" spans="1:12" x14ac:dyDescent="0.2">
      <c r="B22" s="389" t="str">
        <f>tableau!A78</f>
        <v>2a. Valse hollandaise</v>
      </c>
      <c r="C22" s="390"/>
      <c r="D22" s="391">
        <f>IF(AND(C22&gt;43769,C22&lt;43831),tableau!B78,0)</f>
        <v>0</v>
      </c>
      <c r="F22" s="389" t="str">
        <f>tableau!E76</f>
        <v>8b. Rocker Fox-trot</v>
      </c>
      <c r="G22" s="390"/>
      <c r="H22" s="391">
        <f>IF(AND(G22&gt;43769,G22&lt;43831),tableau!H76,0)</f>
        <v>0</v>
      </c>
      <c r="L22" s="392"/>
    </row>
    <row r="23" spans="1:12" x14ac:dyDescent="0.2">
      <c r="B23" s="389" t="str">
        <f>tableau!A79</f>
        <v>2b. Tango Canasta</v>
      </c>
      <c r="C23" s="390"/>
      <c r="D23" s="391">
        <f>IF(AND(C23&gt;43769,C23&lt;43831),tableau!B79,0)</f>
        <v>0</v>
      </c>
      <c r="F23" s="389" t="str">
        <f>tableau!E77</f>
        <v>8c. Valse Starlight</v>
      </c>
      <c r="G23" s="390"/>
      <c r="H23" s="391">
        <f>IF(AND(G23&gt;43769,G23&lt;43831),tableau!H77,0)</f>
        <v>0</v>
      </c>
    </row>
    <row r="24" spans="1:12" x14ac:dyDescent="0.2">
      <c r="B24" s="389" t="str">
        <f>tableau!A82</f>
        <v>3a. Baby Blues</v>
      </c>
      <c r="C24" s="390"/>
      <c r="D24" s="391">
        <f>IF(AND(C24&gt;43769,C24&lt;43831),tableau!B82,0)</f>
        <v>0</v>
      </c>
      <c r="F24" s="389" t="str">
        <f>tableau!E80</f>
        <v>9a. Paso Doble</v>
      </c>
      <c r="G24" s="390"/>
      <c r="H24" s="391">
        <f>IF(AND(G24&gt;43769,G24&lt;43831),tableau!H80,0)</f>
        <v>0</v>
      </c>
    </row>
    <row r="25" spans="1:12" x14ac:dyDescent="0.2">
      <c r="B25" s="389" t="str">
        <f>tableau!A83</f>
        <v>3b. Élément</v>
      </c>
      <c r="C25" s="390"/>
      <c r="D25" s="391">
        <f>IF(AND(C25&gt;43769,C25&lt;43831),tableau!B83,0)</f>
        <v>0</v>
      </c>
      <c r="F25" s="389" t="str">
        <f>tableau!E81</f>
        <v>9b. Blues</v>
      </c>
      <c r="G25" s="390"/>
      <c r="H25" s="391">
        <f>IF(AND(G25&gt;43769,G25&lt;43831),tableau!H81,0)</f>
        <v>0</v>
      </c>
    </row>
    <row r="26" spans="1:12" x14ac:dyDescent="0.2">
      <c r="B26" s="389" t="str">
        <f>tableau!A86</f>
        <v>4a. Danse Swing</v>
      </c>
      <c r="C26" s="390"/>
      <c r="D26" s="391">
        <f>IF(AND(C26&gt;43769,C26&lt;43831),tableau!B86,0)</f>
        <v>0</v>
      </c>
      <c r="F26" s="389" t="str">
        <f>tableau!E82</f>
        <v>9c. Samba argent</v>
      </c>
      <c r="G26" s="390"/>
      <c r="H26" s="391">
        <f>IF(AND(G26&gt;43769,G26&lt;43831),tableau!H82,0)</f>
        <v>0</v>
      </c>
    </row>
    <row r="27" spans="1:12" x14ac:dyDescent="0.2">
      <c r="B27" s="389" t="str">
        <f>tableau!A87</f>
        <v>4b. Tango Fiesta</v>
      </c>
      <c r="C27" s="390"/>
      <c r="D27" s="391">
        <f>IF(AND(C27&gt;43769,C27&lt;43831),tableau!B87,0)</f>
        <v>0</v>
      </c>
      <c r="F27" s="389" t="str">
        <f>tableau!E85</f>
        <v>10a. Cha Cha Congelado</v>
      </c>
      <c r="G27" s="390"/>
      <c r="H27" s="391">
        <f>IF(AND(G27&gt;43769,G27&lt;43831),tableau!H85,0)</f>
        <v>0</v>
      </c>
    </row>
    <row r="28" spans="1:12" x14ac:dyDescent="0.2">
      <c r="B28" s="389" t="str">
        <f>tableau!A90</f>
        <v>5a. Valse Willow</v>
      </c>
      <c r="C28" s="390"/>
      <c r="D28" s="391">
        <f>IF(AND(C28&gt;43769,C28&lt;43831),tableau!B90,0)</f>
        <v>0</v>
      </c>
      <c r="F28" s="389" t="str">
        <f>tableau!E86</f>
        <v>10b. Valse Westminster</v>
      </c>
      <c r="G28" s="390"/>
      <c r="H28" s="391">
        <f>IF(AND(G28&gt;43769,G28&lt;43831),tableau!H86,0)</f>
        <v>0</v>
      </c>
    </row>
    <row r="29" spans="1:12" x14ac:dyDescent="0.2">
      <c r="B29" s="389" t="str">
        <f>tableau!A91</f>
        <v>5b. Éléments</v>
      </c>
      <c r="C29" s="390"/>
      <c r="D29" s="391">
        <f>IF(AND(C29&gt;43769,C29&lt;43831),tableau!B91,0)</f>
        <v>0</v>
      </c>
      <c r="F29" s="389" t="str">
        <f>tableau!E87</f>
        <v>10c. Quickstep</v>
      </c>
      <c r="G29" s="390"/>
      <c r="H29" s="391">
        <f>IF(AND(G29&gt;43769,G29&lt;43831),tableau!H87,0)</f>
        <v>0</v>
      </c>
    </row>
    <row r="30" spans="1:12" x14ac:dyDescent="0.2">
      <c r="B30" s="389" t="str">
        <f>tableau!A94</f>
        <v>6a. Ten-Fox</v>
      </c>
      <c r="C30" s="390"/>
      <c r="D30" s="391">
        <f>IF(AND(C30&gt;43769,C30&lt;43831),tableau!B94,0)</f>
        <v>0</v>
      </c>
      <c r="F30" s="389" t="str">
        <f>tableau!E90</f>
        <v>ORa. Valse viennoise</v>
      </c>
      <c r="G30" s="390"/>
      <c r="H30" s="391">
        <f>IF(AND(G30&gt;43769,G30&lt;43831),tableau!H90,0)</f>
        <v>0</v>
      </c>
    </row>
    <row r="31" spans="1:12" x14ac:dyDescent="0.2">
      <c r="B31" s="389" t="str">
        <f>tableau!A95</f>
        <v>6b. Valse européenne</v>
      </c>
      <c r="C31" s="390"/>
      <c r="D31" s="391">
        <f>IF(AND(C31&gt;43769,C31&lt;43831),tableau!B95,0)</f>
        <v>0</v>
      </c>
      <c r="F31" s="389" t="str">
        <f>tableau!E91</f>
        <v>ORb. Tango argentin</v>
      </c>
      <c r="G31" s="390"/>
      <c r="H31" s="391">
        <f>IF(AND(G31&gt;43769,G31&lt;43831),tableau!H91,0)</f>
        <v>0</v>
      </c>
    </row>
    <row r="32" spans="1:12" x14ac:dyDescent="0.2">
      <c r="B32" s="389" t="str">
        <f>tableau!A96</f>
        <v>6c. Fourteenstep</v>
      </c>
      <c r="C32" s="390"/>
      <c r="D32" s="391">
        <f>IF(AND(C32&gt;43769,C32&lt;43831),tableau!B96,0)</f>
        <v>0</v>
      </c>
      <c r="F32" s="389" t="str">
        <f>tableau!E92</f>
        <v>ORc. Danse rythmique</v>
      </c>
      <c r="G32" s="390"/>
      <c r="H32" s="391">
        <f>IF(AND(G32&gt;43769,G32&lt;43831),tableau!H92,0)</f>
        <v>0</v>
      </c>
    </row>
    <row r="33" spans="1:9" x14ac:dyDescent="0.2">
      <c r="B33" s="389" t="str">
        <f>tableau!A99</f>
        <v>7a. Fox-trot de Keats</v>
      </c>
      <c r="C33" s="390"/>
      <c r="D33" s="391">
        <f>IF(AND(C33&gt;43769,C33&lt;43831),tableau!B99,0)</f>
        <v>0</v>
      </c>
      <c r="F33" s="389" t="str">
        <f>_xlfn.CONCAT("DI. ",tableau!E95)</f>
        <v>DI. Valse Ravensburger</v>
      </c>
      <c r="G33" s="390"/>
      <c r="H33" s="391">
        <f>IF(AND(G33&gt;43769,G33&lt;43831),tableau!H95,0)</f>
        <v>0</v>
      </c>
    </row>
    <row r="34" spans="1:9" x14ac:dyDescent="0.2">
      <c r="B34" s="389" t="str">
        <f>tableau!A100</f>
        <v>7b. Tango Harris</v>
      </c>
      <c r="C34" s="390"/>
      <c r="D34" s="391">
        <f>IF(AND(C34&gt;43769,C34&lt;43831),tableau!B100,0)</f>
        <v>0</v>
      </c>
      <c r="F34" s="389" t="str">
        <f>_xlfn.CONCAT("DI. ",tableau!E96)</f>
        <v>DI. Tango Romantica</v>
      </c>
      <c r="G34" s="390"/>
      <c r="H34" s="391">
        <f>IF(AND(G34&gt;43769,G34&lt;43831),tableau!H96,0)</f>
        <v>0</v>
      </c>
    </row>
    <row r="35" spans="1:9" x14ac:dyDescent="0.2">
      <c r="B35" s="393" t="str">
        <f>tableau!A101</f>
        <v>7c. Valse américaine</v>
      </c>
      <c r="C35" s="394"/>
      <c r="D35" s="395">
        <f>IF(AND(C35&gt;43769,C35&lt;43831),tableau!B101,0)</f>
        <v>0</v>
      </c>
      <c r="F35" s="389" t="str">
        <f>_xlfn.CONCAT("DI. ",tableau!E97)</f>
        <v>DI. Polka Yankee</v>
      </c>
      <c r="G35" s="390"/>
      <c r="H35" s="391">
        <f>IF(AND(G35&gt;43769,G35&lt;43831),tableau!H97,0)</f>
        <v>0</v>
      </c>
    </row>
    <row r="36" spans="1:9" x14ac:dyDescent="0.2">
      <c r="B36" s="473" t="s">
        <v>421</v>
      </c>
      <c r="C36" s="473"/>
      <c r="D36" s="474">
        <f>SUM(D19:D35)</f>
        <v>0</v>
      </c>
      <c r="F36" s="389" t="str">
        <f>_xlfn.CONCAT("DI. ",tableau!E98)</f>
        <v>DI. Rumba</v>
      </c>
      <c r="G36" s="390"/>
      <c r="H36" s="391">
        <f>IF(AND(G36&gt;43769,G36&lt;43831),tableau!H98,0)</f>
        <v>0</v>
      </c>
    </row>
    <row r="37" spans="1:9" x14ac:dyDescent="0.2">
      <c r="B37" s="362"/>
      <c r="C37" s="475"/>
      <c r="D37" s="401"/>
      <c r="F37" s="389" t="str">
        <f>_xlfn.CONCAT("DI. ",tableau!E99)</f>
        <v>DI. Valse autrichienne</v>
      </c>
      <c r="G37" s="390"/>
      <c r="H37" s="391">
        <f>IF(AND(G37&gt;43769,G37&lt;43831),tableau!H99,0)</f>
        <v>0</v>
      </c>
    </row>
    <row r="38" spans="1:9" x14ac:dyDescent="0.2">
      <c r="B38" s="362"/>
      <c r="C38" s="475"/>
      <c r="D38" s="401"/>
      <c r="F38" s="393" t="str">
        <f>_xlfn.CONCAT("DI. ",tableau!E100)</f>
        <v>DI. Valse or</v>
      </c>
      <c r="G38" s="394"/>
      <c r="H38" s="395">
        <f>IF(AND(G38&gt;43769,G38&lt;43831),tableau!H100,0)</f>
        <v>0</v>
      </c>
    </row>
    <row r="39" spans="1:9" s="264" customFormat="1" x14ac:dyDescent="0.2">
      <c r="B39" s="396"/>
      <c r="C39" s="396"/>
      <c r="D39" s="397"/>
      <c r="F39" s="396" t="s">
        <v>421</v>
      </c>
      <c r="G39" s="396"/>
      <c r="H39" s="397">
        <f>SUM(H21:H38)</f>
        <v>0</v>
      </c>
    </row>
    <row r="40" spans="1:9" s="264" customFormat="1" x14ac:dyDescent="0.2">
      <c r="B40" s="396"/>
      <c r="C40" s="396"/>
      <c r="D40" s="397"/>
      <c r="G40" s="396"/>
      <c r="H40" s="396"/>
      <c r="I40" s="397"/>
    </row>
    <row r="42" spans="1:9" ht="15.75" x14ac:dyDescent="0.25">
      <c r="A42" s="1018" t="s">
        <v>519</v>
      </c>
      <c r="B42" s="1018"/>
      <c r="C42" s="1018"/>
      <c r="D42" s="1018"/>
      <c r="E42" s="480">
        <f>'44-2'!E42</f>
        <v>0</v>
      </c>
    </row>
    <row r="43" spans="1:9" ht="15.75" x14ac:dyDescent="0.25">
      <c r="A43" s="1018" t="s">
        <v>522</v>
      </c>
      <c r="B43" s="1018"/>
      <c r="C43" s="1018"/>
      <c r="D43" s="1018"/>
      <c r="E43" s="481">
        <f>D36+H39</f>
        <v>0</v>
      </c>
    </row>
    <row r="45" spans="1:9" s="478" customFormat="1" x14ac:dyDescent="0.2">
      <c r="A45" s="1021" t="s">
        <v>468</v>
      </c>
      <c r="B45" s="1021"/>
      <c r="C45" s="1021"/>
      <c r="D45" s="1021"/>
      <c r="E45" s="399">
        <f>E42+E43</f>
        <v>0</v>
      </c>
    </row>
    <row r="54" spans="1:10" x14ac:dyDescent="0.2">
      <c r="A54" s="255" t="str">
        <f>+gestion!$B$81</f>
        <v>N.B. :  Joindre une copie très lisible des parties du sommaire de test ou de la certification.</v>
      </c>
      <c r="B54" s="255"/>
      <c r="C54" s="255"/>
      <c r="D54" s="255"/>
      <c r="E54" s="255"/>
      <c r="F54" s="255"/>
      <c r="G54" s="255"/>
      <c r="H54" s="255"/>
      <c r="I54" s="255"/>
      <c r="J54" s="210"/>
    </row>
    <row r="55" spans="1:10" x14ac:dyDescent="0.2">
      <c r="A55" s="210"/>
      <c r="B55" s="210"/>
      <c r="C55" s="210"/>
      <c r="D55" s="210"/>
      <c r="E55" s="210"/>
      <c r="F55" s="210"/>
      <c r="G55" s="210"/>
      <c r="H55" s="210"/>
      <c r="I55" s="210"/>
      <c r="J55" s="210"/>
    </row>
    <row r="56" spans="1:10" x14ac:dyDescent="0.2">
      <c r="B56" s="210"/>
      <c r="C56" s="460" t="s">
        <v>52</v>
      </c>
      <c r="D56" s="460"/>
      <c r="E56" s="210"/>
      <c r="F56" s="325" t="str">
        <f>+'données a remplir'!$F$8</f>
        <v/>
      </c>
      <c r="G56" s="325"/>
      <c r="H56" s="325"/>
      <c r="I56" s="361"/>
    </row>
    <row r="57" spans="1:10" x14ac:dyDescent="0.2">
      <c r="B57" s="210"/>
      <c r="C57" s="460"/>
      <c r="D57" s="245"/>
      <c r="E57" s="210"/>
      <c r="F57" s="245"/>
      <c r="G57" s="245"/>
      <c r="H57" s="245"/>
      <c r="I57" s="221"/>
    </row>
    <row r="58" spans="1:10" x14ac:dyDescent="0.2">
      <c r="B58" s="210"/>
      <c r="C58" s="460" t="s">
        <v>53</v>
      </c>
      <c r="D58" s="460"/>
      <c r="E58" s="210"/>
      <c r="F58" s="325" t="str">
        <f>+'données a remplir'!$F$9</f>
        <v/>
      </c>
      <c r="G58" s="325"/>
      <c r="H58" s="325"/>
      <c r="I58" s="361"/>
    </row>
    <row r="59" spans="1:10" x14ac:dyDescent="0.2">
      <c r="B59" s="210"/>
      <c r="C59" s="460"/>
      <c r="D59" s="245"/>
      <c r="E59" s="210"/>
      <c r="F59" s="245"/>
      <c r="G59" s="245"/>
      <c r="H59" s="245"/>
      <c r="I59" s="221"/>
    </row>
    <row r="60" spans="1:10" x14ac:dyDescent="0.2">
      <c r="B60" s="210"/>
      <c r="C60" s="455" t="s">
        <v>54</v>
      </c>
      <c r="D60" s="455"/>
      <c r="E60" s="210"/>
      <c r="F60" s="325" t="str">
        <f>+'données a remplir'!$F$10</f>
        <v/>
      </c>
      <c r="G60" s="325"/>
      <c r="H60" s="325"/>
      <c r="I60" s="361"/>
    </row>
    <row r="61" spans="1:10" x14ac:dyDescent="0.2">
      <c r="D61" s="212"/>
    </row>
  </sheetData>
  <sheetProtection password="FD20" sheet="1" objects="1" scenarios="1"/>
  <protectedRanges>
    <protectedRange sqref="B10:D12 G10:H12" name="Plage1_3"/>
    <protectedRange sqref="C21:C35" name="Plage2"/>
    <protectedRange sqref="G21:G38" name="Plage3"/>
  </protectedRanges>
  <mergeCells count="20">
    <mergeCell ref="A14:B14"/>
    <mergeCell ref="C14:D14"/>
    <mergeCell ref="G14:I14"/>
    <mergeCell ref="A2:I2"/>
    <mergeCell ref="A3:I3"/>
    <mergeCell ref="A4:I4"/>
    <mergeCell ref="A5:I5"/>
    <mergeCell ref="A6:I6"/>
    <mergeCell ref="A7:I7"/>
    <mergeCell ref="A8:I8"/>
    <mergeCell ref="B10:D10"/>
    <mergeCell ref="G10:I10"/>
    <mergeCell ref="B12:D12"/>
    <mergeCell ref="G12:I12"/>
    <mergeCell ref="E11:F11"/>
    <mergeCell ref="A17:I17"/>
    <mergeCell ref="A18:I18"/>
    <mergeCell ref="A42:D42"/>
    <mergeCell ref="A43:D43"/>
    <mergeCell ref="A45:D45"/>
  </mergeCells>
  <printOptions horizontalCentered="1"/>
  <pageMargins left="0" right="0" top="0.55118110236220474" bottom="0.35433070866141736" header="0.31496062992125984" footer="0.31496062992125984"/>
  <pageSetup scale="81" orientation="portrait" horizontalDpi="4294967295" verticalDpi="4294967295" r:id="rId1"/>
  <headerFooter>
    <oddHeader>&amp;LLauréats 2019</oddHeader>
    <oddFooter>&amp;LCandidat 2&amp;C&amp;14PATINAGE LAURENTIDES&amp;R&amp;A</oddFooter>
  </headerFooter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sheetPr>
    <tabColor rgb="FF92D050"/>
  </sheetPr>
  <dimension ref="A1:K56"/>
  <sheetViews>
    <sheetView showGridLines="0" zoomScaleNormal="100" workbookViewId="0">
      <selection activeCell="B10" sqref="B10:D10"/>
    </sheetView>
  </sheetViews>
  <sheetFormatPr baseColWidth="10" defaultRowHeight="12.75" x14ac:dyDescent="0.2"/>
  <cols>
    <col min="1" max="1" width="11.42578125" style="212"/>
    <col min="2" max="2" width="23.42578125" style="212" customWidth="1"/>
    <col min="3" max="3" width="13.42578125" style="212" customWidth="1"/>
    <col min="4" max="4" width="11.42578125" style="400"/>
    <col min="5" max="5" width="9.28515625" style="212" customWidth="1"/>
    <col min="6" max="6" width="23.28515625" style="212" customWidth="1"/>
    <col min="7" max="7" width="18.7109375" style="212" customWidth="1"/>
    <col min="8" max="8" width="11.42578125" style="212"/>
    <col min="9" max="9" width="7.7109375" style="212" customWidth="1"/>
    <col min="10" max="16384" width="11.42578125" style="212"/>
  </cols>
  <sheetData>
    <row r="1" spans="1:10" x14ac:dyDescent="0.2">
      <c r="A1" s="209"/>
      <c r="B1" s="209"/>
      <c r="C1" s="209"/>
      <c r="D1" s="381"/>
      <c r="E1" s="209"/>
      <c r="F1" s="209"/>
      <c r="G1" s="210"/>
      <c r="H1" s="211"/>
      <c r="I1" s="210"/>
    </row>
    <row r="2" spans="1:10" x14ac:dyDescent="0.2">
      <c r="A2" s="796" t="s">
        <v>14</v>
      </c>
      <c r="B2" s="796"/>
      <c r="C2" s="796"/>
      <c r="D2" s="796"/>
      <c r="E2" s="796"/>
      <c r="F2" s="796"/>
      <c r="G2" s="796"/>
      <c r="H2" s="796"/>
      <c r="I2" s="796"/>
    </row>
    <row r="3" spans="1:10" x14ac:dyDescent="0.2">
      <c r="A3" s="796" t="s">
        <v>43</v>
      </c>
      <c r="B3" s="796"/>
      <c r="C3" s="796"/>
      <c r="D3" s="796"/>
      <c r="E3" s="796"/>
      <c r="F3" s="796"/>
      <c r="G3" s="796"/>
      <c r="H3" s="796"/>
      <c r="I3" s="796"/>
    </row>
    <row r="4" spans="1:10" s="214" customFormat="1" ht="15.75" customHeigh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</row>
    <row r="5" spans="1:10" s="214" customFormat="1" ht="15.75" customHeight="1" x14ac:dyDescent="0.2">
      <c r="A5" s="801" t="s">
        <v>5</v>
      </c>
      <c r="B5" s="801"/>
      <c r="C5" s="801"/>
      <c r="D5" s="801"/>
      <c r="E5" s="801"/>
      <c r="F5" s="801"/>
      <c r="G5" s="801"/>
      <c r="H5" s="801"/>
      <c r="I5" s="801"/>
    </row>
    <row r="6" spans="1:10" ht="15.75" customHeight="1" x14ac:dyDescent="0.2">
      <c r="A6" s="801" t="str">
        <f>gestion!$B$60</f>
        <v>PATINEUR OU PATINEUSE DE DANSES</v>
      </c>
      <c r="B6" s="801"/>
      <c r="C6" s="801"/>
      <c r="D6" s="801"/>
      <c r="E6" s="801"/>
      <c r="F6" s="801"/>
      <c r="G6" s="801"/>
      <c r="H6" s="801"/>
      <c r="I6" s="801"/>
    </row>
    <row r="7" spans="1:10" ht="15.75" customHeight="1" x14ac:dyDescent="0.2">
      <c r="A7" s="801" t="str">
        <f>gestion!$B$63</f>
        <v>PAS PLUS DE 10 ANS</v>
      </c>
      <c r="B7" s="801"/>
      <c r="C7" s="801"/>
      <c r="D7" s="801"/>
      <c r="E7" s="801"/>
      <c r="F7" s="801"/>
      <c r="G7" s="801"/>
      <c r="H7" s="801"/>
      <c r="I7" s="801"/>
    </row>
    <row r="8" spans="1:10" s="349" customFormat="1" ht="15.75" customHeight="1" x14ac:dyDescent="0.2">
      <c r="A8" s="1020" t="s">
        <v>514</v>
      </c>
      <c r="B8" s="1020"/>
      <c r="C8" s="1020"/>
      <c r="D8" s="1020"/>
      <c r="E8" s="1020"/>
      <c r="F8" s="1020"/>
      <c r="G8" s="1020"/>
      <c r="H8" s="1020"/>
      <c r="I8" s="1020"/>
      <c r="J8" s="479"/>
    </row>
    <row r="9" spans="1:10" x14ac:dyDescent="0.2">
      <c r="A9" s="210"/>
      <c r="B9" s="210"/>
      <c r="C9" s="210"/>
      <c r="D9" s="383"/>
      <c r="E9" s="210"/>
      <c r="F9" s="210"/>
      <c r="G9" s="210"/>
      <c r="H9" s="211"/>
      <c r="I9" s="210"/>
    </row>
    <row r="10" spans="1:10" x14ac:dyDescent="0.2">
      <c r="A10" s="216" t="s">
        <v>48</v>
      </c>
      <c r="B10" s="790"/>
      <c r="C10" s="790"/>
      <c r="D10" s="790"/>
      <c r="F10" s="521" t="s">
        <v>51</v>
      </c>
      <c r="G10" s="807"/>
      <c r="H10" s="807"/>
      <c r="I10" s="807"/>
    </row>
    <row r="11" spans="1:10" x14ac:dyDescent="0.2">
      <c r="A11" s="216"/>
      <c r="B11" s="217"/>
      <c r="C11" s="217"/>
      <c r="D11" s="384"/>
      <c r="E11" s="800"/>
      <c r="F11" s="800"/>
      <c r="G11" s="304"/>
      <c r="H11" s="305"/>
    </row>
    <row r="12" spans="1:10" x14ac:dyDescent="0.2">
      <c r="A12" s="216" t="s">
        <v>74</v>
      </c>
      <c r="B12" s="790"/>
      <c r="C12" s="790"/>
      <c r="D12" s="790"/>
      <c r="F12" s="521" t="s">
        <v>13</v>
      </c>
      <c r="G12" s="807"/>
      <c r="H12" s="807"/>
      <c r="I12" s="807"/>
    </row>
    <row r="13" spans="1:10" x14ac:dyDescent="0.2">
      <c r="A13" s="519"/>
      <c r="B13" s="318"/>
      <c r="C13" s="318"/>
      <c r="D13" s="385"/>
      <c r="E13" s="521"/>
      <c r="F13" s="521"/>
      <c r="G13" s="306"/>
      <c r="H13" s="306"/>
    </row>
    <row r="14" spans="1:10" x14ac:dyDescent="0.2">
      <c r="A14" s="800" t="s">
        <v>50</v>
      </c>
      <c r="B14" s="800"/>
      <c r="C14" s="790">
        <f>'données a remplir'!E7</f>
        <v>0</v>
      </c>
      <c r="D14" s="790"/>
      <c r="F14" s="520" t="s">
        <v>380</v>
      </c>
      <c r="G14" s="807">
        <f>'données a remplir'!E6</f>
        <v>0</v>
      </c>
      <c r="H14" s="807"/>
      <c r="I14" s="807"/>
    </row>
    <row r="15" spans="1:10" s="357" customFormat="1" ht="20.25" x14ac:dyDescent="0.3">
      <c r="A15" s="891"/>
      <c r="B15" s="891"/>
      <c r="C15" s="891"/>
      <c r="D15" s="891"/>
      <c r="E15" s="891"/>
      <c r="F15" s="891"/>
      <c r="G15" s="891"/>
      <c r="H15" s="891"/>
      <c r="I15" s="891"/>
    </row>
    <row r="16" spans="1:10" s="357" customFormat="1" x14ac:dyDescent="0.2">
      <c r="A16" s="356" t="s">
        <v>415</v>
      </c>
      <c r="B16" s="221"/>
      <c r="C16" s="221"/>
      <c r="D16" s="386"/>
      <c r="E16" s="222"/>
      <c r="F16" s="222"/>
      <c r="G16" s="210"/>
      <c r="H16" s="211"/>
      <c r="I16" s="210"/>
    </row>
    <row r="17" spans="1:11" s="357" customFormat="1" x14ac:dyDescent="0.2">
      <c r="A17" s="945" t="str">
        <f>_xlfn.CONCAT(gestion!$B$144," ",gestion!$Q$4)</f>
        <v>10 ans ou moins au 31 décembre 2019</v>
      </c>
      <c r="B17" s="945"/>
      <c r="C17" s="945"/>
      <c r="D17" s="945"/>
      <c r="E17" s="945"/>
      <c r="F17" s="945"/>
      <c r="G17" s="945"/>
      <c r="H17" s="945"/>
      <c r="I17" s="945"/>
    </row>
    <row r="18" spans="1:11" s="357" customFormat="1" x14ac:dyDescent="0.2">
      <c r="A18" s="945" t="str">
        <f>gestion!$B$145</f>
        <v>Chaque Club enverra 3 candidatures.</v>
      </c>
      <c r="B18" s="945"/>
      <c r="C18" s="945"/>
      <c r="D18" s="945"/>
      <c r="E18" s="945"/>
      <c r="F18" s="945"/>
      <c r="G18" s="945"/>
      <c r="H18" s="945"/>
      <c r="I18" s="945"/>
    </row>
    <row r="20" spans="1:11" x14ac:dyDescent="0.2">
      <c r="B20" s="238" t="s">
        <v>37</v>
      </c>
      <c r="C20" s="387" t="s">
        <v>39</v>
      </c>
      <c r="D20" s="388" t="s">
        <v>38</v>
      </c>
      <c r="F20" s="238" t="s">
        <v>37</v>
      </c>
      <c r="G20" s="387" t="s">
        <v>39</v>
      </c>
      <c r="H20" s="388" t="s">
        <v>38</v>
      </c>
    </row>
    <row r="21" spans="1:11" x14ac:dyDescent="0.2">
      <c r="B21" s="389" t="str">
        <f>_xlfn.CONCAT("1. ",tableau!A42)</f>
        <v>1. Élément</v>
      </c>
      <c r="C21" s="471"/>
      <c r="D21" s="391">
        <f>IF(AND(C21&gt;=43466,C21&lt;43770),tableau!B42,0)</f>
        <v>0</v>
      </c>
      <c r="E21" s="401"/>
      <c r="F21" s="389" t="str">
        <f>_xlfn.CONCAT("SA. ",tableau!E42)</f>
        <v>SA. Paso Doble</v>
      </c>
      <c r="G21" s="471"/>
      <c r="H21" s="391">
        <f>IF(AND(G21&gt;=43466,G21&lt;43770),tableau!H42,0)</f>
        <v>0</v>
      </c>
    </row>
    <row r="22" spans="1:11" x14ac:dyDescent="0.2">
      <c r="B22" s="389" t="str">
        <f>tableau!A45</f>
        <v>2a. Valse Hollandaise</v>
      </c>
      <c r="C22" s="471"/>
      <c r="D22" s="391">
        <f>IF(AND(C22&gt;=43466,C22&lt;43770),tableau!B45,0)</f>
        <v>0</v>
      </c>
      <c r="E22" s="401"/>
      <c r="F22" s="389" t="str">
        <f>_xlfn.CONCAT("SA. ",tableau!E43)</f>
        <v>SA. Valse Starlight</v>
      </c>
      <c r="G22" s="471"/>
      <c r="H22" s="391">
        <f>IF(AND(G22&gt;=43466,G22&lt;43770),tableau!H43,0)</f>
        <v>0</v>
      </c>
      <c r="K22" s="392"/>
    </row>
    <row r="23" spans="1:11" x14ac:dyDescent="0.2">
      <c r="B23" s="389" t="str">
        <f>tableau!A46</f>
        <v>2b. Tango Canasta</v>
      </c>
      <c r="C23" s="471"/>
      <c r="D23" s="391">
        <f>IF(AND(C23&gt;=43466,C23&lt;43770),tableau!B46,0)</f>
        <v>0</v>
      </c>
      <c r="E23" s="401"/>
      <c r="F23" s="389" t="str">
        <f>_xlfn.CONCAT("SA. ",tableau!E44)</f>
        <v>SA. Blues</v>
      </c>
      <c r="G23" s="471"/>
      <c r="H23" s="391">
        <f>IF(AND(G23&gt;=43466,G23&lt;43770),tableau!H44,0)</f>
        <v>0</v>
      </c>
    </row>
    <row r="24" spans="1:11" x14ac:dyDescent="0.2">
      <c r="B24" s="389" t="str">
        <f>tableau!A49</f>
        <v>3a. Baby Blues</v>
      </c>
      <c r="C24" s="471"/>
      <c r="D24" s="391">
        <f>IF(AND(C24&gt;=43466,C24&lt;43770),tableau!B49,0)</f>
        <v>0</v>
      </c>
      <c r="E24" s="401"/>
      <c r="F24" s="389" t="str">
        <f>_xlfn.CONCAT("SA. ",tableau!E45)</f>
        <v>SA. Kilian</v>
      </c>
      <c r="G24" s="471"/>
      <c r="H24" s="391">
        <f>IF(AND(G24&gt;=43466,G24&lt;43770),tableau!H45,0)</f>
        <v>0</v>
      </c>
    </row>
    <row r="25" spans="1:11" x14ac:dyDescent="0.2">
      <c r="B25" s="389" t="str">
        <f>tableau!A50</f>
        <v>3b. Élément</v>
      </c>
      <c r="C25" s="471"/>
      <c r="D25" s="391">
        <f>IF(AND(C25&gt;=43466,C25&lt;43770),tableau!B50,0)</f>
        <v>0</v>
      </c>
      <c r="E25" s="401"/>
      <c r="F25" s="389" t="str">
        <f>_xlfn.CONCAT("SA. ",tableau!E46)</f>
        <v>SA. Cha Cha Congelado</v>
      </c>
      <c r="G25" s="471"/>
      <c r="H25" s="391">
        <f>IF(AND(G25&gt;=43466,G25&lt;43770),tableau!H46,0)</f>
        <v>0</v>
      </c>
    </row>
    <row r="26" spans="1:11" x14ac:dyDescent="0.2">
      <c r="B26" s="389" t="str">
        <f>tableau!A53</f>
        <v>4a. Danse Swing</v>
      </c>
      <c r="C26" s="471"/>
      <c r="D26" s="391">
        <f>IF(AND(C26&gt;=43466,C26&lt;43770),tableau!B53,0)</f>
        <v>0</v>
      </c>
      <c r="E26" s="401"/>
      <c r="F26" s="389" t="str">
        <f>_xlfn.CONCAT("SA. ",tableau!E47)</f>
        <v>SA. Danse créative argent</v>
      </c>
      <c r="G26" s="471"/>
      <c r="H26" s="391">
        <f>IF(AND(G26&gt;=43466,G26&lt;43770),tableau!H47,0)</f>
        <v>0</v>
      </c>
    </row>
    <row r="27" spans="1:11" x14ac:dyDescent="0.2">
      <c r="B27" s="389" t="str">
        <f>tableau!A54</f>
        <v>4b. Tango Fiesta</v>
      </c>
      <c r="C27" s="471"/>
      <c r="D27" s="391">
        <f>IF(AND(C27&gt;=43466,C27&lt;43770),tableau!B54,0)</f>
        <v>0</v>
      </c>
      <c r="E27" s="401"/>
      <c r="F27" s="389" t="str">
        <f>_xlfn.CONCAT("OR. ",tableau!E50)</f>
        <v>OR. Valse viennoise</v>
      </c>
      <c r="G27" s="471"/>
      <c r="H27" s="391">
        <f>IF(AND(G27&gt;=43466,G27&lt;43770),tableau!H50,0)</f>
        <v>0</v>
      </c>
    </row>
    <row r="28" spans="1:11" x14ac:dyDescent="0.2">
      <c r="B28" s="389" t="str">
        <f>tableau!A57</f>
        <v>5a. Valse Willow</v>
      </c>
      <c r="C28" s="471"/>
      <c r="D28" s="391">
        <f>IF(AND(C28&gt;=43466,C28&lt;43770),tableau!B57,0)</f>
        <v>0</v>
      </c>
      <c r="E28" s="401"/>
      <c r="F28" s="389" t="str">
        <f>_xlfn.CONCAT("OR. ",tableau!E51)</f>
        <v>OR. Valse Westminster</v>
      </c>
      <c r="G28" s="471"/>
      <c r="H28" s="391">
        <f>IF(AND(G28&gt;=43466,G28&lt;43770),tableau!H51,0)</f>
        <v>0</v>
      </c>
    </row>
    <row r="29" spans="1:11" x14ac:dyDescent="0.2">
      <c r="B29" s="389" t="str">
        <f>tableau!A58</f>
        <v>5b. Éléments</v>
      </c>
      <c r="C29" s="471"/>
      <c r="D29" s="391">
        <f>IF(AND(C29&gt;=43466,C29&lt;43770),tableau!B58,0)</f>
        <v>0</v>
      </c>
      <c r="E29" s="401"/>
      <c r="F29" s="389" t="str">
        <f>_xlfn.CONCAT("OR. ",tableau!E52)</f>
        <v>OR. Quickstep</v>
      </c>
      <c r="G29" s="471"/>
      <c r="H29" s="391">
        <f>IF(AND(G29&gt;=43466,G29&lt;43770),tableau!H52,0)</f>
        <v>0</v>
      </c>
    </row>
    <row r="30" spans="1:11" x14ac:dyDescent="0.2">
      <c r="B30" s="389" t="str">
        <f>_xlfn.CONCAT("SB. ",tableau!A61)</f>
        <v>SB. Ten-Fox</v>
      </c>
      <c r="C30" s="471"/>
      <c r="D30" s="391">
        <f>IF(AND(C30&gt;=43466,C30&lt;43770),tableau!B61,0)</f>
        <v>0</v>
      </c>
      <c r="E30" s="401"/>
      <c r="F30" s="389" t="str">
        <f>_xlfn.CONCAT("OR. ",tableau!E53)</f>
        <v>OR. Tango argentin</v>
      </c>
      <c r="G30" s="471"/>
      <c r="H30" s="391">
        <f>IF(AND(G30&gt;=43466,G30&lt;43770),tableau!H53,0)</f>
        <v>0</v>
      </c>
    </row>
    <row r="31" spans="1:11" x14ac:dyDescent="0.2">
      <c r="B31" s="389" t="str">
        <f>_xlfn.CONCAT("SB. ",tableau!A62)</f>
        <v>SB. Fourteenstep</v>
      </c>
      <c r="C31" s="471"/>
      <c r="D31" s="391">
        <f>IF(AND(C31&gt;=43466,C31&lt;43770),tableau!B62,0)</f>
        <v>0</v>
      </c>
      <c r="E31" s="401"/>
      <c r="F31" s="389" t="str">
        <f>_xlfn.CONCAT("OR. ",tableau!E54)</f>
        <v>OR. Samba argentin</v>
      </c>
      <c r="G31" s="471"/>
      <c r="H31" s="391">
        <f>IF(AND(G31&gt;=43466,G31&lt;43770),tableau!H54,0)</f>
        <v>0</v>
      </c>
    </row>
    <row r="32" spans="1:11" x14ac:dyDescent="0.2">
      <c r="B32" s="389" t="str">
        <f>_xlfn.CONCAT("SB. ",tableau!A63)</f>
        <v>SB. Valse européenne</v>
      </c>
      <c r="C32" s="471"/>
      <c r="D32" s="391">
        <f>IF(AND(C32&gt;=43466,C32&lt;43770),tableau!B63,0)</f>
        <v>0</v>
      </c>
      <c r="E32" s="401"/>
      <c r="F32" s="389" t="str">
        <f>_xlfn.CONCAT("OR. ",tableau!E55)</f>
        <v>OR. Danse créative or</v>
      </c>
      <c r="G32" s="471"/>
      <c r="H32" s="391">
        <f>IF(AND(G32&gt;=43466,G32&lt;43770),tableau!H55,0)</f>
        <v>0</v>
      </c>
    </row>
    <row r="33" spans="1:10" x14ac:dyDescent="0.2">
      <c r="B33" s="389" t="str">
        <f>_xlfn.CONCAT("SB. ",tableau!A64)</f>
        <v>SB. Danse créative bronze</v>
      </c>
      <c r="C33" s="471"/>
      <c r="D33" s="391">
        <f>IF(AND(C33&gt;=43466,C33&lt;43770),tableau!B64,0)</f>
        <v>0</v>
      </c>
      <c r="E33" s="401"/>
      <c r="F33" s="389" t="str">
        <f>_xlfn.CONCAT("DI. ",tableau!E58)</f>
        <v>DI. Valse Ravensburger</v>
      </c>
      <c r="G33" s="471"/>
      <c r="H33" s="391">
        <f>IF(AND(G33&gt;=43466,G33&lt;43770),tableau!H58,0)</f>
        <v>0</v>
      </c>
    </row>
    <row r="34" spans="1:10" x14ac:dyDescent="0.2">
      <c r="B34" s="389" t="str">
        <f>_xlfn.CONCAT("JA. ",tableau!A67)</f>
        <v>JA. Fox-trot de Keats</v>
      </c>
      <c r="C34" s="471"/>
      <c r="D34" s="391">
        <f>IF(AND(C34&gt;=43466,C34&lt;43770),tableau!B67,0)</f>
        <v>0</v>
      </c>
      <c r="E34" s="401"/>
      <c r="F34" s="389" t="str">
        <f>_xlfn.CONCAT("DI. ",tableau!E59)</f>
        <v>DI. Tango Romantica</v>
      </c>
      <c r="G34" s="471"/>
      <c r="H34" s="391">
        <f>IF(AND(G34&gt;=43466,G34&lt;43770),tableau!H59,0)</f>
        <v>0</v>
      </c>
    </row>
    <row r="35" spans="1:10" x14ac:dyDescent="0.2">
      <c r="B35" s="389" t="str">
        <f>_xlfn.CONCAT("JA. ",tableau!A68)</f>
        <v>JA. Tango Harris</v>
      </c>
      <c r="C35" s="471"/>
      <c r="D35" s="391">
        <f>IF(AND(C35&gt;=43466,C35&lt;43770),tableau!B68,0)</f>
        <v>0</v>
      </c>
      <c r="E35" s="401"/>
      <c r="F35" s="389" t="str">
        <f>_xlfn.CONCAT("DI. ",tableau!E60)</f>
        <v>DI. Polka Yankee</v>
      </c>
      <c r="G35" s="471"/>
      <c r="H35" s="391">
        <f>IF(AND(G35&gt;=43466,G35&lt;43770),tableau!H60,0)</f>
        <v>0</v>
      </c>
    </row>
    <row r="36" spans="1:10" x14ac:dyDescent="0.2">
      <c r="B36" s="389" t="str">
        <f>_xlfn.CONCAT("JA. ",tableau!A69)</f>
        <v>JA. Valse américaine</v>
      </c>
      <c r="C36" s="471"/>
      <c r="D36" s="391">
        <f>IF(AND(C36&gt;=43466,C36&lt;43770),tableau!B69,0)</f>
        <v>0</v>
      </c>
      <c r="E36" s="401"/>
      <c r="F36" s="389" t="str">
        <f>_xlfn.CONCAT("DI. ",tableau!E61)</f>
        <v>DI. Rumba</v>
      </c>
      <c r="G36" s="471"/>
      <c r="H36" s="391">
        <f>IF(AND(G36&gt;=43466,G36&lt;43770),tableau!H61,0)</f>
        <v>0</v>
      </c>
    </row>
    <row r="37" spans="1:10" x14ac:dyDescent="0.2">
      <c r="B37" s="393" t="str">
        <f>_xlfn.CONCAT("JA. ",tableau!A70)</f>
        <v>JA. Rocker Fox-trot</v>
      </c>
      <c r="C37" s="606"/>
      <c r="D37" s="395">
        <f>IF(AND(C37&gt;=43466,C37&lt;43770),tableau!B70,0)</f>
        <v>0</v>
      </c>
      <c r="E37" s="401"/>
      <c r="F37" s="389" t="str">
        <f>_xlfn.CONCAT("DI. ",tableau!E62)</f>
        <v>DI. Valse autrichienne</v>
      </c>
      <c r="G37" s="471"/>
      <c r="H37" s="391">
        <f>IF(AND(G37&gt;=43466,G37&lt;43770),tableau!H62,0)</f>
        <v>0</v>
      </c>
    </row>
    <row r="38" spans="1:10" x14ac:dyDescent="0.2">
      <c r="B38" s="1019" t="s">
        <v>421</v>
      </c>
      <c r="C38" s="1019"/>
      <c r="D38" s="397">
        <f>SUM(D21:D37)</f>
        <v>0</v>
      </c>
      <c r="E38" s="401"/>
      <c r="F38" s="393" t="str">
        <f>_xlfn.CONCAT("DI. ",tableau!E63)</f>
        <v>DI. Valse or</v>
      </c>
      <c r="G38" s="606"/>
      <c r="H38" s="395">
        <f>IF(AND(G38&gt;=43466,G38&lt;43770),tableau!H63,0)</f>
        <v>0</v>
      </c>
    </row>
    <row r="39" spans="1:10" s="264" customFormat="1" x14ac:dyDescent="0.2">
      <c r="B39" s="396"/>
      <c r="C39" s="396"/>
      <c r="D39" s="397"/>
      <c r="E39" s="397"/>
      <c r="F39" s="396" t="s">
        <v>421</v>
      </c>
      <c r="G39" s="396"/>
      <c r="H39" s="397">
        <f>SUM(H21:H38)</f>
        <v>0</v>
      </c>
    </row>
    <row r="40" spans="1:10" s="264" customFormat="1" x14ac:dyDescent="0.2">
      <c r="B40" s="396"/>
      <c r="C40" s="396"/>
      <c r="D40" s="397"/>
      <c r="G40" s="396"/>
      <c r="H40" s="396"/>
      <c r="I40" s="397"/>
    </row>
    <row r="42" spans="1:10" ht="15.75" x14ac:dyDescent="0.25">
      <c r="A42" s="1018" t="s">
        <v>519</v>
      </c>
      <c r="B42" s="1018"/>
      <c r="C42" s="1018"/>
      <c r="D42" s="1018"/>
      <c r="E42" s="399">
        <f>D38+H39</f>
        <v>0</v>
      </c>
    </row>
    <row r="43" spans="1:10" ht="15.75" x14ac:dyDescent="0.25">
      <c r="A43" s="398"/>
      <c r="B43" s="398"/>
      <c r="C43" s="398"/>
      <c r="D43" s="398"/>
      <c r="E43" s="399"/>
    </row>
    <row r="44" spans="1:10" ht="15.75" x14ac:dyDescent="0.25">
      <c r="A44" s="398"/>
      <c r="B44" s="398"/>
      <c r="C44" s="398"/>
      <c r="D44" s="398"/>
      <c r="E44" s="399"/>
    </row>
    <row r="45" spans="1:10" ht="15.75" x14ac:dyDescent="0.25">
      <c r="C45" s="398"/>
      <c r="D45" s="398"/>
      <c r="E45" s="399"/>
    </row>
    <row r="46" spans="1:10" ht="15.75" x14ac:dyDescent="0.25">
      <c r="C46" s="398"/>
      <c r="D46" s="398"/>
      <c r="E46" s="399"/>
    </row>
    <row r="48" spans="1:10" x14ac:dyDescent="0.2">
      <c r="A48" s="811" t="str">
        <f>+gestion!$B$81</f>
        <v>N.B. :  Joindre une copie très lisible des parties du sommaire de test ou de la certification.</v>
      </c>
      <c r="B48" s="811"/>
      <c r="C48" s="811"/>
      <c r="D48" s="811"/>
      <c r="E48" s="811"/>
      <c r="F48" s="811"/>
      <c r="G48" s="811"/>
      <c r="H48" s="811"/>
      <c r="I48" s="811"/>
      <c r="J48" s="210"/>
    </row>
    <row r="49" spans="1:10" x14ac:dyDescent="0.2">
      <c r="A49" s="255"/>
      <c r="B49" s="255"/>
      <c r="C49" s="255"/>
      <c r="D49" s="255"/>
      <c r="E49" s="255"/>
      <c r="F49" s="255"/>
      <c r="G49" s="255"/>
      <c r="H49" s="255"/>
      <c r="I49" s="255"/>
      <c r="J49" s="210"/>
    </row>
    <row r="50" spans="1:10" x14ac:dyDescent="0.2">
      <c r="A50" s="255"/>
      <c r="B50" s="255"/>
      <c r="C50" s="255"/>
      <c r="D50" s="255"/>
      <c r="E50" s="255"/>
      <c r="F50" s="255"/>
      <c r="G50" s="255"/>
      <c r="H50" s="255"/>
      <c r="I50" s="255"/>
      <c r="J50" s="210"/>
    </row>
    <row r="51" spans="1:10" x14ac:dyDescent="0.2">
      <c r="A51" s="210"/>
      <c r="B51" s="210"/>
      <c r="C51" s="210"/>
      <c r="D51" s="210"/>
      <c r="E51" s="210"/>
      <c r="F51" s="210"/>
      <c r="G51" s="210"/>
      <c r="H51" s="210"/>
      <c r="I51" s="210"/>
      <c r="J51" s="210"/>
    </row>
    <row r="52" spans="1:10" x14ac:dyDescent="0.2">
      <c r="B52" s="210"/>
      <c r="C52" s="455" t="s">
        <v>52</v>
      </c>
      <c r="D52" s="455"/>
      <c r="E52" s="210"/>
      <c r="F52" s="781" t="str">
        <f>+'données a remplir'!$F$8</f>
        <v/>
      </c>
      <c r="G52" s="781"/>
      <c r="H52" s="781"/>
      <c r="I52" s="361"/>
    </row>
    <row r="53" spans="1:10" x14ac:dyDescent="0.2">
      <c r="B53" s="210"/>
      <c r="C53" s="455"/>
      <c r="D53" s="245"/>
      <c r="E53" s="210"/>
      <c r="F53" s="245"/>
      <c r="G53" s="245"/>
      <c r="H53" s="245"/>
      <c r="I53" s="221"/>
    </row>
    <row r="54" spans="1:10" x14ac:dyDescent="0.2">
      <c r="B54" s="210"/>
      <c r="C54" s="455" t="s">
        <v>53</v>
      </c>
      <c r="D54" s="455"/>
      <c r="E54" s="210"/>
      <c r="F54" s="781" t="str">
        <f>+'données a remplir'!$F$9</f>
        <v/>
      </c>
      <c r="G54" s="781"/>
      <c r="H54" s="781"/>
      <c r="I54" s="361"/>
    </row>
    <row r="55" spans="1:10" x14ac:dyDescent="0.2">
      <c r="B55" s="210"/>
      <c r="C55" s="455"/>
      <c r="D55" s="245"/>
      <c r="E55" s="210"/>
      <c r="F55" s="245"/>
      <c r="G55" s="245"/>
      <c r="H55" s="245"/>
      <c r="I55" s="361"/>
    </row>
    <row r="56" spans="1:10" x14ac:dyDescent="0.2">
      <c r="B56" s="210"/>
      <c r="C56" s="455" t="s">
        <v>54</v>
      </c>
      <c r="D56" s="455"/>
      <c r="E56" s="210"/>
      <c r="F56" s="781" t="str">
        <f>+'données a remplir'!$F$10</f>
        <v/>
      </c>
      <c r="G56" s="781"/>
      <c r="H56" s="781"/>
      <c r="I56" s="361"/>
    </row>
  </sheetData>
  <sheetProtection algorithmName="SHA-512" hashValue="X7cL3c6j7NZA1fHvL1mEQgLKhI1EzL9jXHREdGJff7Z6floyxwagLF1PfWaRlaOWiSHeN+g10gM8LK1LuJz//g==" saltValue="kLFe0fvl4WF9zHHawNU6RQ==" spinCount="100000" sheet="1" objects="1" scenarios="1"/>
  <protectedRanges>
    <protectedRange sqref="B10:D12 G10:H12" name="Plage1_3"/>
    <protectedRange sqref="C21:C37 G21:G38" name="Plage2"/>
  </protectedRanges>
  <mergeCells count="24">
    <mergeCell ref="E11:F11"/>
    <mergeCell ref="A2:I2"/>
    <mergeCell ref="A3:I3"/>
    <mergeCell ref="A4:I4"/>
    <mergeCell ref="A5:I5"/>
    <mergeCell ref="A6:I6"/>
    <mergeCell ref="A7:I7"/>
    <mergeCell ref="A8:I8"/>
    <mergeCell ref="B10:D10"/>
    <mergeCell ref="G10:I10"/>
    <mergeCell ref="B12:D12"/>
    <mergeCell ref="G12:I12"/>
    <mergeCell ref="A17:I17"/>
    <mergeCell ref="A15:I15"/>
    <mergeCell ref="A14:B14"/>
    <mergeCell ref="C14:D14"/>
    <mergeCell ref="G14:I14"/>
    <mergeCell ref="A18:I18"/>
    <mergeCell ref="B38:C38"/>
    <mergeCell ref="F56:H56"/>
    <mergeCell ref="A42:D42"/>
    <mergeCell ref="A48:I48"/>
    <mergeCell ref="F52:H52"/>
    <mergeCell ref="F54:H54"/>
  </mergeCells>
  <printOptions horizontalCentered="1"/>
  <pageMargins left="0" right="0" top="0.55118110236220474" bottom="0.35433070866141736" header="0.31496062992125984" footer="0.31496062992125984"/>
  <pageSetup scale="80" orientation="portrait" r:id="rId1"/>
  <headerFooter>
    <oddHeader>&amp;LLauréats 2019</oddHeader>
    <oddFooter>&amp;LCandidat 3&amp;C&amp;14PATINAGE LAURENTIDES&amp;R&amp;A</oddFooter>
  </headerFooter>
  <colBreaks count="1" manualBreakCount="1">
    <brk id="9" max="1048575" man="1"/>
  </colBreaks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sheetPr>
    <tabColor rgb="FF92D050"/>
  </sheetPr>
  <dimension ref="A1:L61"/>
  <sheetViews>
    <sheetView showGridLines="0" zoomScaleNormal="100" workbookViewId="0">
      <selection activeCell="B10" sqref="B10:D10"/>
    </sheetView>
  </sheetViews>
  <sheetFormatPr baseColWidth="10" defaultRowHeight="12.75" x14ac:dyDescent="0.2"/>
  <cols>
    <col min="1" max="1" width="11.42578125" style="212"/>
    <col min="2" max="2" width="23.42578125" style="212" customWidth="1"/>
    <col min="3" max="3" width="13.42578125" style="212" customWidth="1"/>
    <col min="4" max="4" width="11.42578125" style="400"/>
    <col min="5" max="5" width="7.7109375" style="212" customWidth="1"/>
    <col min="6" max="6" width="23.140625" style="212" customWidth="1"/>
    <col min="7" max="7" width="18.7109375" style="212" customWidth="1"/>
    <col min="8" max="8" width="11.42578125" style="212"/>
    <col min="9" max="9" width="7.7109375" style="212" customWidth="1"/>
    <col min="10" max="16384" width="11.42578125" style="212"/>
  </cols>
  <sheetData>
    <row r="1" spans="1:9" x14ac:dyDescent="0.2">
      <c r="A1" s="209"/>
      <c r="B1" s="209"/>
      <c r="C1" s="209"/>
      <c r="D1" s="381"/>
      <c r="E1" s="209"/>
      <c r="F1" s="209"/>
      <c r="G1" s="210"/>
      <c r="H1" s="211"/>
      <c r="I1" s="210"/>
    </row>
    <row r="2" spans="1:9" x14ac:dyDescent="0.2">
      <c r="A2" s="796" t="s">
        <v>14</v>
      </c>
      <c r="B2" s="796"/>
      <c r="C2" s="796"/>
      <c r="D2" s="796"/>
      <c r="E2" s="796"/>
      <c r="F2" s="796"/>
      <c r="G2" s="796"/>
      <c r="H2" s="796"/>
      <c r="I2" s="796"/>
    </row>
    <row r="3" spans="1:9" x14ac:dyDescent="0.2">
      <c r="A3" s="796" t="s">
        <v>43</v>
      </c>
      <c r="B3" s="796"/>
      <c r="C3" s="796"/>
      <c r="D3" s="796"/>
      <c r="E3" s="796"/>
      <c r="F3" s="796"/>
      <c r="G3" s="796"/>
      <c r="H3" s="796"/>
      <c r="I3" s="796"/>
    </row>
    <row r="4" spans="1:9" s="214" customFormat="1" ht="15.75" customHeigh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</row>
    <row r="5" spans="1:9" s="214" customFormat="1" ht="15.75" customHeight="1" x14ac:dyDescent="0.2">
      <c r="A5" s="801" t="s">
        <v>5</v>
      </c>
      <c r="B5" s="801"/>
      <c r="C5" s="801"/>
      <c r="D5" s="801"/>
      <c r="E5" s="801"/>
      <c r="F5" s="801"/>
      <c r="G5" s="801"/>
      <c r="H5" s="801"/>
      <c r="I5" s="801"/>
    </row>
    <row r="6" spans="1:9" ht="15.75" customHeight="1" x14ac:dyDescent="0.2">
      <c r="A6" s="801" t="str">
        <f>gestion!$B$60</f>
        <v>PATINEUR OU PATINEUSE DE DANSES</v>
      </c>
      <c r="B6" s="801"/>
      <c r="C6" s="801"/>
      <c r="D6" s="801"/>
      <c r="E6" s="801"/>
      <c r="F6" s="801"/>
      <c r="G6" s="801"/>
      <c r="H6" s="801"/>
      <c r="I6" s="801"/>
    </row>
    <row r="7" spans="1:9" ht="15.75" customHeight="1" x14ac:dyDescent="0.2">
      <c r="A7" s="801" t="str">
        <f>gestion!$B$63</f>
        <v>PAS PLUS DE 10 ANS</v>
      </c>
      <c r="B7" s="801"/>
      <c r="C7" s="801"/>
      <c r="D7" s="801"/>
      <c r="E7" s="801"/>
      <c r="F7" s="801"/>
      <c r="G7" s="801"/>
      <c r="H7" s="801"/>
      <c r="I7" s="801"/>
    </row>
    <row r="8" spans="1:9" s="349" customFormat="1" ht="15.75" customHeight="1" x14ac:dyDescent="0.2">
      <c r="A8" s="1020" t="s">
        <v>518</v>
      </c>
      <c r="B8" s="1020"/>
      <c r="C8" s="1020"/>
      <c r="D8" s="1020"/>
      <c r="E8" s="1020"/>
      <c r="F8" s="1020"/>
      <c r="G8" s="1020"/>
      <c r="H8" s="1020"/>
      <c r="I8" s="1020"/>
    </row>
    <row r="9" spans="1:9" x14ac:dyDescent="0.2">
      <c r="A9" s="210"/>
      <c r="B9" s="210"/>
      <c r="C9" s="210"/>
      <c r="D9" s="383"/>
      <c r="E9" s="210"/>
      <c r="F9" s="210"/>
      <c r="G9" s="210"/>
      <c r="H9" s="211"/>
      <c r="I9" s="210"/>
    </row>
    <row r="10" spans="1:9" x14ac:dyDescent="0.2">
      <c r="A10" s="216" t="s">
        <v>48</v>
      </c>
      <c r="B10" s="790"/>
      <c r="C10" s="790"/>
      <c r="D10" s="790"/>
      <c r="F10" s="521" t="s">
        <v>51</v>
      </c>
      <c r="G10" s="807"/>
      <c r="H10" s="807"/>
      <c r="I10" s="807"/>
    </row>
    <row r="11" spans="1:9" x14ac:dyDescent="0.2">
      <c r="A11" s="216"/>
      <c r="B11" s="217"/>
      <c r="C11" s="217"/>
      <c r="D11" s="384"/>
      <c r="E11" s="800"/>
      <c r="F11" s="800"/>
      <c r="G11" s="304"/>
      <c r="H11" s="305"/>
    </row>
    <row r="12" spans="1:9" x14ac:dyDescent="0.2">
      <c r="A12" s="216" t="s">
        <v>74</v>
      </c>
      <c r="B12" s="790"/>
      <c r="C12" s="790"/>
      <c r="D12" s="790"/>
      <c r="F12" s="521" t="s">
        <v>13</v>
      </c>
      <c r="G12" s="807"/>
      <c r="H12" s="807"/>
      <c r="I12" s="807"/>
    </row>
    <row r="13" spans="1:9" x14ac:dyDescent="0.2">
      <c r="A13" s="519"/>
      <c r="B13" s="318"/>
      <c r="C13" s="318"/>
      <c r="D13" s="385"/>
      <c r="E13" s="521"/>
      <c r="F13" s="521"/>
      <c r="G13" s="306"/>
      <c r="H13" s="306"/>
    </row>
    <row r="14" spans="1:9" x14ac:dyDescent="0.2">
      <c r="A14" s="800" t="s">
        <v>50</v>
      </c>
      <c r="B14" s="800"/>
      <c r="C14" s="790">
        <f>'données a remplir'!E7</f>
        <v>0</v>
      </c>
      <c r="D14" s="790"/>
      <c r="F14" s="520" t="s">
        <v>380</v>
      </c>
      <c r="G14" s="807">
        <f>'données a remplir'!E6</f>
        <v>0</v>
      </c>
      <c r="H14" s="807"/>
      <c r="I14" s="807"/>
    </row>
    <row r="15" spans="1:9" s="357" customFormat="1" ht="20.25" x14ac:dyDescent="0.3">
      <c r="A15" s="452"/>
      <c r="B15" s="452"/>
      <c r="C15" s="452"/>
      <c r="D15" s="452"/>
      <c r="E15" s="452"/>
      <c r="F15" s="452"/>
      <c r="G15" s="452"/>
      <c r="H15" s="452"/>
      <c r="I15" s="452"/>
    </row>
    <row r="16" spans="1:9" s="357" customFormat="1" x14ac:dyDescent="0.2">
      <c r="A16" s="356" t="s">
        <v>415</v>
      </c>
      <c r="B16" s="221"/>
      <c r="C16" s="221"/>
      <c r="D16" s="386"/>
      <c r="E16" s="222"/>
      <c r="F16" s="222"/>
      <c r="G16" s="210"/>
      <c r="H16" s="211"/>
      <c r="I16" s="210"/>
    </row>
    <row r="17" spans="1:12" s="357" customFormat="1" x14ac:dyDescent="0.2">
      <c r="A17" s="945" t="str">
        <f>_xlfn.CONCAT(gestion!$B$144," ",gestion!$Q$4)</f>
        <v>10 ans ou moins au 31 décembre 2019</v>
      </c>
      <c r="B17" s="945"/>
      <c r="C17" s="945"/>
      <c r="D17" s="945"/>
      <c r="E17" s="945"/>
      <c r="F17" s="945"/>
      <c r="G17" s="945"/>
      <c r="H17" s="945"/>
      <c r="I17" s="945"/>
    </row>
    <row r="18" spans="1:12" s="357" customFormat="1" x14ac:dyDescent="0.2">
      <c r="A18" s="945" t="str">
        <f>gestion!$B$145</f>
        <v>Chaque Club enverra 3 candidatures.</v>
      </c>
      <c r="B18" s="945"/>
      <c r="C18" s="945"/>
      <c r="D18" s="945"/>
      <c r="E18" s="945"/>
      <c r="F18" s="945"/>
      <c r="G18" s="945"/>
      <c r="H18" s="945"/>
      <c r="I18" s="945"/>
    </row>
    <row r="20" spans="1:12" x14ac:dyDescent="0.2">
      <c r="B20" s="238" t="s">
        <v>37</v>
      </c>
      <c r="C20" s="387" t="s">
        <v>39</v>
      </c>
      <c r="D20" s="388" t="s">
        <v>38</v>
      </c>
      <c r="F20" s="238" t="s">
        <v>37</v>
      </c>
      <c r="G20" s="387" t="s">
        <v>39</v>
      </c>
      <c r="H20" s="388" t="s">
        <v>38</v>
      </c>
    </row>
    <row r="21" spans="1:12" x14ac:dyDescent="0.2">
      <c r="B21" s="389" t="str">
        <f>_xlfn.CONCAT("1. ",tableau!A75)</f>
        <v>1. Élément</v>
      </c>
      <c r="C21" s="390"/>
      <c r="D21" s="391">
        <f>IF(AND(C21&gt;43769,C21&lt;43831),tableau!B75,0)</f>
        <v>0</v>
      </c>
      <c r="F21" s="389" t="str">
        <f>tableau!E75</f>
        <v>8a. Kilian</v>
      </c>
      <c r="G21" s="390"/>
      <c r="H21" s="391">
        <f>IF(AND(G21&gt;43769,G21&lt;43831),tableau!H75,0)</f>
        <v>0</v>
      </c>
      <c r="K21" s="472"/>
    </row>
    <row r="22" spans="1:12" x14ac:dyDescent="0.2">
      <c r="B22" s="389" t="str">
        <f>tableau!A78</f>
        <v>2a. Valse hollandaise</v>
      </c>
      <c r="C22" s="390"/>
      <c r="D22" s="391">
        <f>IF(AND(C22&gt;43769,C22&lt;43831),tableau!B78,0)</f>
        <v>0</v>
      </c>
      <c r="F22" s="389" t="str">
        <f>tableau!E76</f>
        <v>8b. Rocker Fox-trot</v>
      </c>
      <c r="G22" s="390"/>
      <c r="H22" s="391">
        <f>IF(AND(G22&gt;43769,G22&lt;43831),tableau!H76,0)</f>
        <v>0</v>
      </c>
      <c r="L22" s="392"/>
    </row>
    <row r="23" spans="1:12" x14ac:dyDescent="0.2">
      <c r="B23" s="389" t="str">
        <f>tableau!A79</f>
        <v>2b. Tango Canasta</v>
      </c>
      <c r="C23" s="390"/>
      <c r="D23" s="391">
        <f>IF(AND(C23&gt;43769,C23&lt;43831),tableau!B79,0)</f>
        <v>0</v>
      </c>
      <c r="F23" s="389" t="str">
        <f>tableau!E77</f>
        <v>8c. Valse Starlight</v>
      </c>
      <c r="G23" s="390"/>
      <c r="H23" s="391">
        <f>IF(AND(G23&gt;43769,G23&lt;43831),tableau!H77,0)</f>
        <v>0</v>
      </c>
    </row>
    <row r="24" spans="1:12" x14ac:dyDescent="0.2">
      <c r="B24" s="389" t="str">
        <f>tableau!A82</f>
        <v>3a. Baby Blues</v>
      </c>
      <c r="C24" s="390"/>
      <c r="D24" s="391">
        <f>IF(AND(C24&gt;43769,C24&lt;43831),tableau!B82,0)</f>
        <v>0</v>
      </c>
      <c r="F24" s="389" t="str">
        <f>tableau!E80</f>
        <v>9a. Paso Doble</v>
      </c>
      <c r="G24" s="390"/>
      <c r="H24" s="391">
        <f>IF(AND(G24&gt;43769,G24&lt;43831),tableau!H80,0)</f>
        <v>0</v>
      </c>
    </row>
    <row r="25" spans="1:12" x14ac:dyDescent="0.2">
      <c r="B25" s="389" t="str">
        <f>tableau!A83</f>
        <v>3b. Élément</v>
      </c>
      <c r="C25" s="390"/>
      <c r="D25" s="391">
        <f>IF(AND(C25&gt;43769,C25&lt;43831),tableau!B83,0)</f>
        <v>0</v>
      </c>
      <c r="F25" s="389" t="str">
        <f>tableau!E81</f>
        <v>9b. Blues</v>
      </c>
      <c r="G25" s="390"/>
      <c r="H25" s="391">
        <f>IF(AND(G25&gt;43769,G25&lt;43831),tableau!H81,0)</f>
        <v>0</v>
      </c>
    </row>
    <row r="26" spans="1:12" x14ac:dyDescent="0.2">
      <c r="B26" s="389" t="str">
        <f>tableau!A86</f>
        <v>4a. Danse Swing</v>
      </c>
      <c r="C26" s="390"/>
      <c r="D26" s="391">
        <f>IF(AND(C26&gt;43769,C26&lt;43831),tableau!B86,0)</f>
        <v>0</v>
      </c>
      <c r="F26" s="389" t="str">
        <f>tableau!E82</f>
        <v>9c. Samba argent</v>
      </c>
      <c r="G26" s="390"/>
      <c r="H26" s="391">
        <f>IF(AND(G26&gt;43769,G26&lt;43831),tableau!H82,0)</f>
        <v>0</v>
      </c>
    </row>
    <row r="27" spans="1:12" x14ac:dyDescent="0.2">
      <c r="B27" s="389" t="str">
        <f>tableau!A87</f>
        <v>4b. Tango Fiesta</v>
      </c>
      <c r="C27" s="390"/>
      <c r="D27" s="391">
        <f>IF(AND(C27&gt;43769,C27&lt;43831),tableau!B87,0)</f>
        <v>0</v>
      </c>
      <c r="F27" s="389" t="str">
        <f>tableau!E85</f>
        <v>10a. Cha Cha Congelado</v>
      </c>
      <c r="G27" s="390"/>
      <c r="H27" s="391">
        <f>IF(AND(G27&gt;43769,G27&lt;43831),tableau!H85,0)</f>
        <v>0</v>
      </c>
    </row>
    <row r="28" spans="1:12" x14ac:dyDescent="0.2">
      <c r="B28" s="389" t="str">
        <f>tableau!A90</f>
        <v>5a. Valse Willow</v>
      </c>
      <c r="C28" s="390"/>
      <c r="D28" s="391">
        <f>IF(AND(C28&gt;43769,C28&lt;43831),tableau!B90,0)</f>
        <v>0</v>
      </c>
      <c r="F28" s="389" t="str">
        <f>tableau!E86</f>
        <v>10b. Valse Westminster</v>
      </c>
      <c r="G28" s="390"/>
      <c r="H28" s="391">
        <f>IF(AND(G28&gt;43769,G28&lt;43831),tableau!H86,0)</f>
        <v>0</v>
      </c>
    </row>
    <row r="29" spans="1:12" x14ac:dyDescent="0.2">
      <c r="B29" s="389" t="str">
        <f>tableau!A91</f>
        <v>5b. Éléments</v>
      </c>
      <c r="C29" s="390"/>
      <c r="D29" s="391">
        <f>IF(AND(C29&gt;43769,C29&lt;43831),tableau!B91,0)</f>
        <v>0</v>
      </c>
      <c r="F29" s="389" t="str">
        <f>tableau!E87</f>
        <v>10c. Quickstep</v>
      </c>
      <c r="G29" s="390"/>
      <c r="H29" s="391">
        <f>IF(AND(G29&gt;43769,G29&lt;43831),tableau!H87,0)</f>
        <v>0</v>
      </c>
    </row>
    <row r="30" spans="1:12" x14ac:dyDescent="0.2">
      <c r="B30" s="389" t="str">
        <f>tableau!A94</f>
        <v>6a. Ten-Fox</v>
      </c>
      <c r="C30" s="390"/>
      <c r="D30" s="391">
        <f>IF(AND(C30&gt;43769,C30&lt;43831),tableau!B94,0)</f>
        <v>0</v>
      </c>
      <c r="F30" s="389" t="str">
        <f>tableau!E90</f>
        <v>ORa. Valse viennoise</v>
      </c>
      <c r="G30" s="390"/>
      <c r="H30" s="391">
        <f>IF(AND(G30&gt;43769,G30&lt;43831),tableau!H90,0)</f>
        <v>0</v>
      </c>
    </row>
    <row r="31" spans="1:12" x14ac:dyDescent="0.2">
      <c r="B31" s="389" t="str">
        <f>tableau!A95</f>
        <v>6b. Valse européenne</v>
      </c>
      <c r="C31" s="390"/>
      <c r="D31" s="391">
        <f>IF(AND(C31&gt;43769,C31&lt;43831),tableau!B95,0)</f>
        <v>0</v>
      </c>
      <c r="F31" s="389" t="str">
        <f>tableau!E91</f>
        <v>ORb. Tango argentin</v>
      </c>
      <c r="G31" s="390"/>
      <c r="H31" s="391">
        <f>IF(AND(G31&gt;43769,G31&lt;43831),tableau!H91,0)</f>
        <v>0</v>
      </c>
    </row>
    <row r="32" spans="1:12" x14ac:dyDescent="0.2">
      <c r="B32" s="389" t="str">
        <f>tableau!A96</f>
        <v>6c. Fourteenstep</v>
      </c>
      <c r="C32" s="390"/>
      <c r="D32" s="391">
        <f>IF(AND(C32&gt;43769,C32&lt;43831),tableau!B96,0)</f>
        <v>0</v>
      </c>
      <c r="F32" s="389" t="str">
        <f>tableau!E92</f>
        <v>ORc. Danse rythmique</v>
      </c>
      <c r="G32" s="390"/>
      <c r="H32" s="391">
        <f>IF(AND(G32&gt;43769,G32&lt;43831),tableau!H92,0)</f>
        <v>0</v>
      </c>
    </row>
    <row r="33" spans="1:9" x14ac:dyDescent="0.2">
      <c r="B33" s="389" t="str">
        <f>tableau!A99</f>
        <v>7a. Fox-trot de Keats</v>
      </c>
      <c r="C33" s="390"/>
      <c r="D33" s="391">
        <f>IF(AND(C33&gt;43769,C33&lt;43831),tableau!B99,0)</f>
        <v>0</v>
      </c>
      <c r="F33" s="389" t="str">
        <f>_xlfn.CONCAT("DI. ",tableau!E95)</f>
        <v>DI. Valse Ravensburger</v>
      </c>
      <c r="G33" s="390"/>
      <c r="H33" s="391">
        <f>IF(AND(G33&gt;43769,G33&lt;43831),tableau!H95,0)</f>
        <v>0</v>
      </c>
    </row>
    <row r="34" spans="1:9" x14ac:dyDescent="0.2">
      <c r="B34" s="389" t="str">
        <f>tableau!A100</f>
        <v>7b. Tango Harris</v>
      </c>
      <c r="C34" s="390"/>
      <c r="D34" s="391">
        <f>IF(AND(C34&gt;43769,C34&lt;43831),tableau!B100,0)</f>
        <v>0</v>
      </c>
      <c r="F34" s="389" t="str">
        <f>_xlfn.CONCAT("DI. ",tableau!E96)</f>
        <v>DI. Tango Romantica</v>
      </c>
      <c r="G34" s="390"/>
      <c r="H34" s="391">
        <f>IF(AND(G34&gt;43769,G34&lt;43831),tableau!H96,0)</f>
        <v>0</v>
      </c>
    </row>
    <row r="35" spans="1:9" x14ac:dyDescent="0.2">
      <c r="B35" s="393" t="str">
        <f>tableau!A101</f>
        <v>7c. Valse américaine</v>
      </c>
      <c r="C35" s="394"/>
      <c r="D35" s="395">
        <f>IF(AND(C35&gt;43769,C35&lt;43831),tableau!B101,0)</f>
        <v>0</v>
      </c>
      <c r="F35" s="389" t="str">
        <f>_xlfn.CONCAT("DI. ",tableau!E97)</f>
        <v>DI. Polka Yankee</v>
      </c>
      <c r="G35" s="390"/>
      <c r="H35" s="391">
        <f>IF(AND(G35&gt;43769,G35&lt;43831),tableau!H97,0)</f>
        <v>0</v>
      </c>
    </row>
    <row r="36" spans="1:9" x14ac:dyDescent="0.2">
      <c r="B36" s="473" t="s">
        <v>421</v>
      </c>
      <c r="C36" s="473"/>
      <c r="D36" s="474">
        <f>SUM(D19:D35)</f>
        <v>0</v>
      </c>
      <c r="F36" s="389" t="str">
        <f>_xlfn.CONCAT("DI. ",tableau!E98)</f>
        <v>DI. Rumba</v>
      </c>
      <c r="G36" s="390"/>
      <c r="H36" s="391">
        <f>IF(AND(G36&gt;43769,G36&lt;43831),tableau!H98,0)</f>
        <v>0</v>
      </c>
    </row>
    <row r="37" spans="1:9" x14ac:dyDescent="0.2">
      <c r="B37" s="362"/>
      <c r="C37" s="475"/>
      <c r="D37" s="401"/>
      <c r="F37" s="389" t="str">
        <f>_xlfn.CONCAT("DI. ",tableau!E99)</f>
        <v>DI. Valse autrichienne</v>
      </c>
      <c r="G37" s="390"/>
      <c r="H37" s="391">
        <f>IF(AND(G37&gt;43769,G37&lt;43831),tableau!H99,0)</f>
        <v>0</v>
      </c>
    </row>
    <row r="38" spans="1:9" x14ac:dyDescent="0.2">
      <c r="B38" s="362"/>
      <c r="C38" s="475"/>
      <c r="D38" s="401"/>
      <c r="F38" s="393" t="str">
        <f>_xlfn.CONCAT("DI. ",tableau!E100)</f>
        <v>DI. Valse or</v>
      </c>
      <c r="G38" s="394"/>
      <c r="H38" s="395">
        <f>IF(AND(G38&gt;43769,G38&lt;43831),tableau!H100,0)</f>
        <v>0</v>
      </c>
    </row>
    <row r="39" spans="1:9" s="264" customFormat="1" x14ac:dyDescent="0.2">
      <c r="B39" s="396"/>
      <c r="C39" s="396"/>
      <c r="D39" s="397"/>
      <c r="F39" s="396" t="s">
        <v>421</v>
      </c>
      <c r="G39" s="396"/>
      <c r="H39" s="397">
        <f>SUM(H21:H38)</f>
        <v>0</v>
      </c>
    </row>
    <row r="40" spans="1:9" s="264" customFormat="1" x14ac:dyDescent="0.2">
      <c r="B40" s="396"/>
      <c r="C40" s="396"/>
      <c r="D40" s="397"/>
      <c r="G40" s="396"/>
      <c r="H40" s="396"/>
      <c r="I40" s="397"/>
    </row>
    <row r="42" spans="1:9" ht="15.75" x14ac:dyDescent="0.25">
      <c r="A42" s="1018" t="s">
        <v>519</v>
      </c>
      <c r="B42" s="1018"/>
      <c r="C42" s="1018"/>
      <c r="D42" s="1018"/>
      <c r="E42" s="480">
        <f>'44-3'!E42</f>
        <v>0</v>
      </c>
    </row>
    <row r="43" spans="1:9" ht="15.75" x14ac:dyDescent="0.25">
      <c r="A43" s="1018" t="s">
        <v>522</v>
      </c>
      <c r="B43" s="1018"/>
      <c r="C43" s="1018"/>
      <c r="D43" s="1018"/>
      <c r="E43" s="481">
        <f>D36+H39</f>
        <v>0</v>
      </c>
    </row>
    <row r="45" spans="1:9" s="478" customFormat="1" x14ac:dyDescent="0.2">
      <c r="A45" s="1021" t="s">
        <v>468</v>
      </c>
      <c r="B45" s="1021"/>
      <c r="C45" s="1021"/>
      <c r="D45" s="1021"/>
      <c r="E45" s="399">
        <f>E42+E43</f>
        <v>0</v>
      </c>
    </row>
    <row r="54" spans="1:10" x14ac:dyDescent="0.2">
      <c r="A54" s="255" t="str">
        <f>+gestion!$B$81</f>
        <v>N.B. :  Joindre une copie très lisible des parties du sommaire de test ou de la certification.</v>
      </c>
      <c r="B54" s="255"/>
      <c r="C54" s="255"/>
      <c r="D54" s="255"/>
      <c r="E54" s="255"/>
      <c r="F54" s="255"/>
      <c r="G54" s="255"/>
      <c r="H54" s="255"/>
      <c r="I54" s="255"/>
      <c r="J54" s="210"/>
    </row>
    <row r="55" spans="1:10" x14ac:dyDescent="0.2">
      <c r="A55" s="210"/>
      <c r="B55" s="210"/>
      <c r="C55" s="210"/>
      <c r="D55" s="210"/>
      <c r="E55" s="210"/>
      <c r="F55" s="210"/>
      <c r="G55" s="210"/>
      <c r="H55" s="210"/>
      <c r="I55" s="210"/>
      <c r="J55" s="210"/>
    </row>
    <row r="56" spans="1:10" x14ac:dyDescent="0.2">
      <c r="B56" s="210"/>
      <c r="C56" s="460" t="s">
        <v>52</v>
      </c>
      <c r="D56" s="460"/>
      <c r="E56" s="210"/>
      <c r="F56" s="325" t="str">
        <f>+'données a remplir'!$F$8</f>
        <v/>
      </c>
      <c r="G56" s="325"/>
      <c r="H56" s="325"/>
      <c r="I56" s="361"/>
    </row>
    <row r="57" spans="1:10" x14ac:dyDescent="0.2">
      <c r="B57" s="210"/>
      <c r="C57" s="460"/>
      <c r="D57" s="245"/>
      <c r="E57" s="210"/>
      <c r="F57" s="245"/>
      <c r="G57" s="245"/>
      <c r="H57" s="245"/>
      <c r="I57" s="221"/>
    </row>
    <row r="58" spans="1:10" x14ac:dyDescent="0.2">
      <c r="B58" s="210"/>
      <c r="C58" s="460" t="s">
        <v>53</v>
      </c>
      <c r="D58" s="460"/>
      <c r="E58" s="210"/>
      <c r="F58" s="325" t="str">
        <f>+'données a remplir'!$F$9</f>
        <v/>
      </c>
      <c r="G58" s="325"/>
      <c r="H58" s="325"/>
      <c r="I58" s="361"/>
    </row>
    <row r="59" spans="1:10" x14ac:dyDescent="0.2">
      <c r="B59" s="210"/>
      <c r="C59" s="460"/>
      <c r="D59" s="245"/>
      <c r="E59" s="210"/>
      <c r="F59" s="245"/>
      <c r="G59" s="245"/>
      <c r="H59" s="245"/>
      <c r="I59" s="221"/>
    </row>
    <row r="60" spans="1:10" x14ac:dyDescent="0.2">
      <c r="B60" s="210"/>
      <c r="C60" s="455" t="s">
        <v>54</v>
      </c>
      <c r="D60" s="455"/>
      <c r="E60" s="210"/>
      <c r="F60" s="325" t="str">
        <f>+'données a remplir'!$F$10</f>
        <v/>
      </c>
      <c r="G60" s="325"/>
      <c r="H60" s="325"/>
      <c r="I60" s="361"/>
    </row>
    <row r="61" spans="1:10" x14ac:dyDescent="0.2">
      <c r="D61" s="212"/>
    </row>
  </sheetData>
  <sheetProtection password="FD20" sheet="1" objects="1" scenarios="1"/>
  <protectedRanges>
    <protectedRange sqref="B10:D12 G10:H12" name="Plage1_3"/>
    <protectedRange sqref="C21:C35" name="Plage2"/>
    <protectedRange sqref="G21:G38" name="Plage3"/>
  </protectedRanges>
  <mergeCells count="20">
    <mergeCell ref="A14:B14"/>
    <mergeCell ref="C14:D14"/>
    <mergeCell ref="G14:I14"/>
    <mergeCell ref="A2:I2"/>
    <mergeCell ref="A3:I3"/>
    <mergeCell ref="A4:I4"/>
    <mergeCell ref="A5:I5"/>
    <mergeCell ref="A6:I6"/>
    <mergeCell ref="A7:I7"/>
    <mergeCell ref="A8:I8"/>
    <mergeCell ref="B10:D10"/>
    <mergeCell ref="G10:I10"/>
    <mergeCell ref="B12:D12"/>
    <mergeCell ref="G12:I12"/>
    <mergeCell ref="E11:F11"/>
    <mergeCell ref="A17:I17"/>
    <mergeCell ref="A18:I18"/>
    <mergeCell ref="A42:D42"/>
    <mergeCell ref="A43:D43"/>
    <mergeCell ref="A45:D45"/>
  </mergeCells>
  <printOptions horizontalCentered="1"/>
  <pageMargins left="0" right="0" top="0.55118110236220474" bottom="0.35433070866141736" header="0.31496062992125984" footer="0.31496062992125984"/>
  <pageSetup scale="81" orientation="portrait" horizontalDpi="4294967295" verticalDpi="4294967295" r:id="rId1"/>
  <headerFooter>
    <oddHeader>&amp;LLauréats 2019</oddHeader>
    <oddFooter>&amp;LCandidat 3&amp;C&amp;14PATINAGE LAURENTIDES&amp;R&amp;A</oddFooter>
  </headerFooter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sheetPr>
    <tabColor rgb="FF92D050"/>
  </sheetPr>
  <dimension ref="A1:H46"/>
  <sheetViews>
    <sheetView showGridLines="0" topLeftCell="A15" zoomScaleNormal="100" workbookViewId="0">
      <selection activeCell="B9" sqref="B9:D9"/>
    </sheetView>
  </sheetViews>
  <sheetFormatPr baseColWidth="10" defaultRowHeight="12.75" x14ac:dyDescent="0.2"/>
  <cols>
    <col min="1" max="16384" width="11.42578125" style="212"/>
  </cols>
  <sheetData>
    <row r="1" spans="1:8" x14ac:dyDescent="0.2">
      <c r="A1" s="209"/>
      <c r="B1" s="209"/>
      <c r="C1" s="209"/>
      <c r="D1" s="381"/>
      <c r="E1" s="209"/>
      <c r="F1" s="209"/>
      <c r="G1" s="210"/>
      <c r="H1" s="211"/>
    </row>
    <row r="2" spans="1:8" x14ac:dyDescent="0.2">
      <c r="A2" s="796" t="s">
        <v>14</v>
      </c>
      <c r="B2" s="796"/>
      <c r="C2" s="796"/>
      <c r="D2" s="796"/>
      <c r="E2" s="796"/>
      <c r="F2" s="796"/>
      <c r="G2" s="796"/>
      <c r="H2" s="796"/>
    </row>
    <row r="3" spans="1:8" x14ac:dyDescent="0.2">
      <c r="A3" s="796" t="s">
        <v>43</v>
      </c>
      <c r="B3" s="796"/>
      <c r="C3" s="796"/>
      <c r="D3" s="796"/>
      <c r="E3" s="796"/>
      <c r="F3" s="796"/>
      <c r="G3" s="796"/>
      <c r="H3" s="796"/>
    </row>
    <row r="4" spans="1:8" s="403" customFormat="1" x14ac:dyDescent="0.2">
      <c r="A4" s="1046" t="str">
        <f>CONCATENATE(gestion!$P$3,gestion!$Q$7,gestion!$P$4,gestion!$Q$8,gestion!$P$5,gestion!$P$3,gestion!$Q$9,gestion!$P$4,gestion!$Q$10)</f>
        <v>Du  1 septembre 2018  au  31 août 2019     OU     Du  1 avril 2018  au  31 mars 2019</v>
      </c>
      <c r="B4" s="1046"/>
      <c r="C4" s="1046"/>
      <c r="D4" s="1046"/>
      <c r="E4" s="1046"/>
      <c r="F4" s="1046"/>
      <c r="G4" s="1046"/>
      <c r="H4" s="1046"/>
    </row>
    <row r="5" spans="1:8" s="214" customFormat="1" ht="15.75" customHeight="1" x14ac:dyDescent="0.2">
      <c r="A5" s="801" t="s">
        <v>5</v>
      </c>
      <c r="B5" s="801"/>
      <c r="C5" s="801"/>
      <c r="D5" s="801"/>
      <c r="E5" s="801"/>
      <c r="F5" s="801"/>
      <c r="G5" s="801"/>
      <c r="H5" s="801"/>
    </row>
    <row r="6" spans="1:8" ht="15.75" customHeight="1" x14ac:dyDescent="0.2">
      <c r="A6" s="801" t="str">
        <f>gestion!$B$64</f>
        <v>PATINEUR OU PATINEUSE PATINAGE PLUS</v>
      </c>
      <c r="B6" s="801"/>
      <c r="C6" s="801"/>
      <c r="D6" s="801"/>
      <c r="E6" s="801"/>
      <c r="F6" s="801"/>
      <c r="G6" s="801"/>
      <c r="H6" s="801"/>
    </row>
    <row r="7" spans="1:8" s="405" customFormat="1" ht="15.75" customHeight="1" x14ac:dyDescent="0.2">
      <c r="A7" s="404"/>
      <c r="B7" s="404"/>
      <c r="C7" s="404"/>
      <c r="D7" s="404"/>
      <c r="E7" s="404"/>
      <c r="F7" s="404"/>
      <c r="G7" s="404"/>
      <c r="H7" s="404"/>
    </row>
    <row r="8" spans="1:8" x14ac:dyDescent="0.2">
      <c r="A8" s="210"/>
      <c r="B8" s="210"/>
      <c r="C8" s="210"/>
      <c r="D8" s="383"/>
      <c r="E8" s="210"/>
      <c r="F8" s="210"/>
      <c r="G8" s="210"/>
      <c r="H8" s="211"/>
    </row>
    <row r="9" spans="1:8" x14ac:dyDescent="0.2">
      <c r="A9" s="216" t="s">
        <v>48</v>
      </c>
      <c r="B9" s="790"/>
      <c r="C9" s="790"/>
      <c r="D9" s="790"/>
      <c r="E9" s="380" t="s">
        <v>51</v>
      </c>
      <c r="F9" s="380"/>
      <c r="G9" s="807"/>
      <c r="H9" s="807"/>
    </row>
    <row r="10" spans="1:8" x14ac:dyDescent="0.2">
      <c r="A10" s="216"/>
      <c r="B10" s="217"/>
      <c r="C10" s="217"/>
      <c r="D10" s="384"/>
      <c r="E10" s="800"/>
      <c r="F10" s="800"/>
      <c r="G10" s="304"/>
      <c r="H10" s="305"/>
    </row>
    <row r="11" spans="1:8" x14ac:dyDescent="0.2">
      <c r="A11" s="216" t="s">
        <v>74</v>
      </c>
      <c r="B11" s="790"/>
      <c r="C11" s="790"/>
      <c r="D11" s="790"/>
      <c r="E11" s="800" t="s">
        <v>13</v>
      </c>
      <c r="F11" s="800"/>
      <c r="G11" s="807"/>
      <c r="H11" s="807"/>
    </row>
    <row r="12" spans="1:8" x14ac:dyDescent="0.2">
      <c r="A12" s="379"/>
      <c r="B12" s="318"/>
      <c r="C12" s="318"/>
      <c r="D12" s="385"/>
      <c r="E12" s="800"/>
      <c r="F12" s="800"/>
      <c r="G12" s="306"/>
      <c r="H12" s="306"/>
    </row>
    <row r="13" spans="1:8" x14ac:dyDescent="0.2">
      <c r="A13" s="800" t="s">
        <v>50</v>
      </c>
      <c r="B13" s="800"/>
      <c r="C13" s="790">
        <f>'données a remplir'!$E$7</f>
        <v>0</v>
      </c>
      <c r="D13" s="790"/>
      <c r="E13" s="808" t="s">
        <v>380</v>
      </c>
      <c r="F13" s="808"/>
      <c r="G13" s="807">
        <f>'données a remplir'!$E$6</f>
        <v>0</v>
      </c>
      <c r="H13" s="807" t="s">
        <v>508</v>
      </c>
    </row>
    <row r="14" spans="1:8" s="357" customFormat="1" ht="20.25" x14ac:dyDescent="0.3">
      <c r="A14" s="891"/>
      <c r="B14" s="891"/>
      <c r="C14" s="891"/>
      <c r="D14" s="891"/>
      <c r="E14" s="891"/>
      <c r="F14" s="891"/>
      <c r="G14" s="891"/>
      <c r="H14" s="891"/>
    </row>
    <row r="15" spans="1:8" s="357" customFormat="1" x14ac:dyDescent="0.2">
      <c r="A15" s="356" t="s">
        <v>415</v>
      </c>
      <c r="B15" s="221"/>
      <c r="C15" s="221"/>
      <c r="D15" s="386"/>
      <c r="E15" s="222"/>
      <c r="F15" s="222"/>
      <c r="G15" s="210"/>
      <c r="H15" s="211"/>
    </row>
    <row r="16" spans="1:8" s="357" customFormat="1" x14ac:dyDescent="0.2">
      <c r="A16" s="945" t="str">
        <f>_xlfn.CONCAT(gestion!$B$141," ",gestion!$B$146," ",gestion!$Q$4)</f>
        <v>Limite d'age 14 ans au 31 décembre 2019</v>
      </c>
      <c r="B16" s="945"/>
      <c r="C16" s="945"/>
      <c r="D16" s="945"/>
      <c r="E16" s="945"/>
      <c r="F16" s="945"/>
      <c r="G16" s="945"/>
      <c r="H16" s="945"/>
    </row>
    <row r="17" spans="1:8" s="357" customFormat="1" x14ac:dyDescent="0.2">
      <c r="A17" s="1045" t="str">
        <f>gestion!$B$147</f>
        <v>Chaque Club enverra les athlètes ayant complétés les étapes 1 à 6 entre le</v>
      </c>
      <c r="B17" s="1045"/>
      <c r="C17" s="1045"/>
      <c r="D17" s="1045"/>
      <c r="E17" s="1045"/>
      <c r="F17" s="1045"/>
      <c r="G17" s="1045"/>
      <c r="H17" s="1045"/>
    </row>
    <row r="18" spans="1:8" x14ac:dyDescent="0.2">
      <c r="A18" s="1042" t="str">
        <f>$A$4</f>
        <v>Du  1 septembre 2018  au  31 août 2019     OU     Du  1 avril 2018  au  31 mars 2019</v>
      </c>
      <c r="B18" s="1042"/>
      <c r="C18" s="1042"/>
      <c r="D18" s="1042"/>
      <c r="E18" s="1042"/>
      <c r="F18" s="1042"/>
      <c r="G18" s="1042"/>
      <c r="H18" s="1042"/>
    </row>
    <row r="19" spans="1:8" x14ac:dyDescent="0.2">
      <c r="A19" s="212" t="str">
        <f>_xlfn.CONCAT(gestion!$B$148," ",gestion!$Q$4)</f>
        <v>L'enfant mis en nomination doit être membre en règle de Patinage Canada au 31 décembre 2019</v>
      </c>
    </row>
    <row r="25" spans="1:8" x14ac:dyDescent="0.2">
      <c r="A25" s="406"/>
      <c r="B25" s="406"/>
      <c r="C25" s="1039" t="str">
        <f>+gestion!$B$149</f>
        <v>Remplir une seule des 2 colonnes</v>
      </c>
      <c r="D25" s="1039"/>
      <c r="E25" s="1039"/>
      <c r="F25" s="1039"/>
      <c r="G25" s="406"/>
    </row>
    <row r="26" spans="1:8" ht="14.25" customHeight="1" x14ac:dyDescent="0.2">
      <c r="A26" s="406"/>
      <c r="B26" s="406"/>
      <c r="C26" s="1043" t="str">
        <f>+gestion!$B$150</f>
        <v xml:space="preserve">1 sept au 31 août </v>
      </c>
      <c r="D26" s="1044"/>
      <c r="E26" s="1043" t="str">
        <f>+gestion!$B$151</f>
        <v>1 avril au 31 mars</v>
      </c>
      <c r="F26" s="1044"/>
      <c r="G26" s="406"/>
    </row>
    <row r="27" spans="1:8" x14ac:dyDescent="0.2">
      <c r="A27" s="1040" t="s">
        <v>17</v>
      </c>
      <c r="B27" s="1041"/>
      <c r="C27" s="1040" t="s">
        <v>18</v>
      </c>
      <c r="D27" s="1041"/>
      <c r="E27" s="1040" t="s">
        <v>18</v>
      </c>
      <c r="F27" s="1041" t="s">
        <v>29</v>
      </c>
    </row>
    <row r="28" spans="1:8" x14ac:dyDescent="0.2">
      <c r="A28" s="1037" t="str">
        <f>+gestion!$B157</f>
        <v>Étape 1</v>
      </c>
      <c r="B28" s="1038"/>
      <c r="C28" s="1037"/>
      <c r="D28" s="1038"/>
      <c r="E28" s="1037"/>
      <c r="F28" s="1038"/>
    </row>
    <row r="29" spans="1:8" x14ac:dyDescent="0.2">
      <c r="A29" s="1037" t="str">
        <f>+gestion!B158</f>
        <v>Étape 2</v>
      </c>
      <c r="B29" s="1038"/>
      <c r="C29" s="1037"/>
      <c r="D29" s="1038"/>
      <c r="E29" s="1037"/>
      <c r="F29" s="1038"/>
    </row>
    <row r="30" spans="1:8" x14ac:dyDescent="0.2">
      <c r="A30" s="1037" t="str">
        <f>+gestion!B159</f>
        <v>Étape 3</v>
      </c>
      <c r="B30" s="1038"/>
      <c r="C30" s="1037"/>
      <c r="D30" s="1038"/>
      <c r="E30" s="1037"/>
      <c r="F30" s="1038"/>
    </row>
    <row r="31" spans="1:8" x14ac:dyDescent="0.2">
      <c r="A31" s="1037" t="str">
        <f>+gestion!B160</f>
        <v>Étape 4</v>
      </c>
      <c r="B31" s="1038"/>
      <c r="C31" s="1037"/>
      <c r="D31" s="1038"/>
      <c r="E31" s="1037"/>
      <c r="F31" s="1038"/>
    </row>
    <row r="32" spans="1:8" x14ac:dyDescent="0.2">
      <c r="A32" s="1037" t="str">
        <f>+gestion!B161</f>
        <v>Étape 5</v>
      </c>
      <c r="B32" s="1038"/>
      <c r="C32" s="1037"/>
      <c r="D32" s="1038"/>
      <c r="E32" s="1037"/>
      <c r="F32" s="1038"/>
    </row>
    <row r="33" spans="1:8" x14ac:dyDescent="0.2">
      <c r="A33" s="1037" t="str">
        <f>+gestion!B162</f>
        <v>Étape 6</v>
      </c>
      <c r="B33" s="1038"/>
      <c r="C33" s="1037"/>
      <c r="D33" s="1038"/>
      <c r="E33" s="1037"/>
      <c r="F33" s="1038"/>
    </row>
    <row r="34" spans="1:8" x14ac:dyDescent="0.2">
      <c r="A34" s="408"/>
      <c r="B34" s="408"/>
      <c r="C34" s="408"/>
      <c r="D34" s="409"/>
      <c r="E34" s="1037"/>
      <c r="F34" s="1038" t="s">
        <v>11</v>
      </c>
    </row>
    <row r="37" spans="1:8" x14ac:dyDescent="0.2">
      <c r="A37" s="811" t="str">
        <f>+gestion!$B$81</f>
        <v>N.B. :  Joindre une copie très lisible des parties du sommaire de test ou de la certification.</v>
      </c>
      <c r="B37" s="811"/>
      <c r="C37" s="811"/>
      <c r="D37" s="811"/>
      <c r="E37" s="811"/>
      <c r="F37" s="811"/>
      <c r="G37" s="811"/>
      <c r="H37" s="811"/>
    </row>
    <row r="38" spans="1:8" x14ac:dyDescent="0.2">
      <c r="A38" s="255"/>
      <c r="B38" s="255"/>
      <c r="C38" s="255"/>
      <c r="D38" s="255"/>
      <c r="E38" s="255"/>
      <c r="F38" s="255"/>
      <c r="G38" s="255"/>
      <c r="H38" s="255"/>
    </row>
    <row r="39" spans="1:8" x14ac:dyDescent="0.2">
      <c r="A39" s="255"/>
      <c r="B39" s="255"/>
      <c r="C39" s="255"/>
      <c r="D39" s="255"/>
      <c r="E39" s="255"/>
      <c r="F39" s="255"/>
      <c r="G39" s="255"/>
      <c r="H39" s="255"/>
    </row>
    <row r="40" spans="1:8" x14ac:dyDescent="0.2">
      <c r="A40" s="255"/>
      <c r="B40" s="255"/>
      <c r="C40" s="255"/>
      <c r="D40" s="255"/>
      <c r="E40" s="255"/>
      <c r="F40" s="255"/>
      <c r="G40" s="255"/>
      <c r="H40" s="255"/>
    </row>
    <row r="41" spans="1:8" x14ac:dyDescent="0.2">
      <c r="A41" s="210"/>
      <c r="B41" s="210"/>
      <c r="C41" s="210"/>
      <c r="D41" s="210"/>
      <c r="E41" s="210"/>
      <c r="F41" s="210"/>
      <c r="G41" s="210"/>
      <c r="H41" s="210"/>
    </row>
    <row r="42" spans="1:8" x14ac:dyDescent="0.2">
      <c r="B42" s="210"/>
      <c r="C42" s="402" t="s">
        <v>52</v>
      </c>
      <c r="D42" s="402"/>
      <c r="E42" s="210"/>
      <c r="F42" s="325" t="str">
        <f>+'données a remplir'!$F$8</f>
        <v/>
      </c>
      <c r="G42" s="325"/>
      <c r="H42" s="325"/>
    </row>
    <row r="43" spans="1:8" x14ac:dyDescent="0.2">
      <c r="B43" s="210"/>
      <c r="C43" s="402"/>
      <c r="D43" s="245"/>
      <c r="E43" s="210"/>
      <c r="F43" s="245"/>
      <c r="G43" s="245"/>
      <c r="H43" s="245"/>
    </row>
    <row r="44" spans="1:8" x14ac:dyDescent="0.2">
      <c r="B44" s="210"/>
      <c r="C44" s="402" t="s">
        <v>53</v>
      </c>
      <c r="D44" s="402"/>
      <c r="E44" s="210"/>
      <c r="F44" s="325" t="str">
        <f>+'données a remplir'!$F$9</f>
        <v/>
      </c>
      <c r="G44" s="325"/>
      <c r="H44" s="325"/>
    </row>
    <row r="45" spans="1:8" x14ac:dyDescent="0.2">
      <c r="B45" s="210"/>
      <c r="C45" s="402"/>
      <c r="D45" s="245"/>
      <c r="E45" s="210"/>
      <c r="F45" s="245"/>
      <c r="G45" s="245"/>
      <c r="H45" s="245"/>
    </row>
    <row r="46" spans="1:8" x14ac:dyDescent="0.2">
      <c r="B46" s="210"/>
      <c r="C46" s="378" t="s">
        <v>54</v>
      </c>
      <c r="D46" s="378"/>
      <c r="E46" s="210"/>
      <c r="F46" s="325" t="str">
        <f>+'données a remplir'!$F$10</f>
        <v/>
      </c>
      <c r="G46" s="325"/>
      <c r="H46" s="325"/>
    </row>
  </sheetData>
  <sheetProtection password="FD20" sheet="1"/>
  <protectedRanges>
    <protectedRange sqref="B9:D11 G9:H11" name="Plage1_3_1_1"/>
    <protectedRange sqref="C28:F33" name="Plage2"/>
  </protectedRanges>
  <mergeCells count="46">
    <mergeCell ref="B9:D9"/>
    <mergeCell ref="G9:H9"/>
    <mergeCell ref="B11:D11"/>
    <mergeCell ref="G11:H11"/>
    <mergeCell ref="C13:D13"/>
    <mergeCell ref="G13:H13"/>
    <mergeCell ref="E10:F10"/>
    <mergeCell ref="E11:F11"/>
    <mergeCell ref="E12:F12"/>
    <mergeCell ref="A2:H2"/>
    <mergeCell ref="A3:H3"/>
    <mergeCell ref="A4:H4"/>
    <mergeCell ref="A5:H5"/>
    <mergeCell ref="A6:H6"/>
    <mergeCell ref="A37:H37"/>
    <mergeCell ref="C32:D32"/>
    <mergeCell ref="C33:D33"/>
    <mergeCell ref="E26:F26"/>
    <mergeCell ref="E27:F27"/>
    <mergeCell ref="E28:F28"/>
    <mergeCell ref="E29:F29"/>
    <mergeCell ref="E30:F30"/>
    <mergeCell ref="E32:F32"/>
    <mergeCell ref="E33:F33"/>
    <mergeCell ref="A29:B29"/>
    <mergeCell ref="A30:B30"/>
    <mergeCell ref="A31:B31"/>
    <mergeCell ref="A32:B32"/>
    <mergeCell ref="A33:B33"/>
    <mergeCell ref="C26:D26"/>
    <mergeCell ref="A13:B13"/>
    <mergeCell ref="E34:F34"/>
    <mergeCell ref="C25:F25"/>
    <mergeCell ref="C27:D27"/>
    <mergeCell ref="C31:D31"/>
    <mergeCell ref="C30:D30"/>
    <mergeCell ref="C29:D29"/>
    <mergeCell ref="A18:H18"/>
    <mergeCell ref="A27:B27"/>
    <mergeCell ref="A28:B28"/>
    <mergeCell ref="C28:D28"/>
    <mergeCell ref="E31:F31"/>
    <mergeCell ref="A14:H14"/>
    <mergeCell ref="A16:H16"/>
    <mergeCell ref="A17:H17"/>
    <mergeCell ref="E13:F1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sheetPr>
    <tabColor rgb="FF92D050"/>
    <pageSetUpPr fitToPage="1"/>
  </sheetPr>
  <dimension ref="A1:J64"/>
  <sheetViews>
    <sheetView showGridLines="0" zoomScaleNormal="100" workbookViewId="0">
      <selection activeCell="B9" sqref="B9:D9"/>
    </sheetView>
  </sheetViews>
  <sheetFormatPr baseColWidth="10" defaultRowHeight="12.75" x14ac:dyDescent="0.2"/>
  <cols>
    <col min="1" max="3" width="11.42578125" style="212"/>
    <col min="4" max="4" width="12" style="212" bestFit="1" customWidth="1"/>
    <col min="5" max="5" width="13.140625" style="212" customWidth="1"/>
    <col min="6" max="7" width="11.42578125" style="212"/>
    <col min="8" max="8" width="17.85546875" style="212" customWidth="1"/>
    <col min="9" max="16384" width="11.42578125" style="212"/>
  </cols>
  <sheetData>
    <row r="1" spans="1:8" x14ac:dyDescent="0.2">
      <c r="A1" s="209"/>
      <c r="B1" s="209"/>
      <c r="C1" s="209"/>
      <c r="D1" s="381"/>
      <c r="E1" s="209"/>
      <c r="F1" s="209"/>
      <c r="G1" s="210"/>
      <c r="H1" s="211"/>
    </row>
    <row r="2" spans="1:8" x14ac:dyDescent="0.2">
      <c r="A2" s="796" t="s">
        <v>14</v>
      </c>
      <c r="B2" s="796"/>
      <c r="C2" s="796"/>
      <c r="D2" s="796"/>
      <c r="E2" s="796"/>
      <c r="F2" s="796"/>
      <c r="G2" s="796"/>
      <c r="H2" s="796"/>
    </row>
    <row r="3" spans="1:8" x14ac:dyDescent="0.2">
      <c r="A3" s="796" t="s">
        <v>43</v>
      </c>
      <c r="B3" s="796"/>
      <c r="C3" s="796"/>
      <c r="D3" s="796"/>
      <c r="E3" s="796"/>
      <c r="F3" s="796"/>
      <c r="G3" s="796"/>
      <c r="H3" s="796"/>
    </row>
    <row r="4" spans="1:8" s="403" customFormat="1" x14ac:dyDescent="0.2">
      <c r="A4" s="1046" t="str">
        <f>CONCATENATE(gestion!$P$3,gestion!$Q$3,gestion!$P$4,gestion!$Q$4)</f>
        <v>Du  1 janvier 2019  au  31 décembre 2019</v>
      </c>
      <c r="B4" s="1046"/>
      <c r="C4" s="1046"/>
      <c r="D4" s="1046"/>
      <c r="E4" s="1046"/>
      <c r="F4" s="1046"/>
      <c r="G4" s="1046"/>
      <c r="H4" s="1046"/>
    </row>
    <row r="5" spans="1:8" s="214" customFormat="1" ht="15.75" customHeight="1" x14ac:dyDescent="0.2">
      <c r="A5" s="801" t="s">
        <v>5</v>
      </c>
      <c r="B5" s="801"/>
      <c r="C5" s="801"/>
      <c r="D5" s="801"/>
      <c r="E5" s="801"/>
      <c r="F5" s="801"/>
      <c r="G5" s="801"/>
      <c r="H5" s="801"/>
    </row>
    <row r="6" spans="1:8" ht="15.75" customHeight="1" x14ac:dyDescent="0.2">
      <c r="A6" s="801" t="str">
        <f>gestion!$B$65</f>
        <v xml:space="preserve"> PATINEUR OU PATINEUSE PATINAGE PLUS AVEC TEST(S) 
(8 ANS ET MOINS)</v>
      </c>
      <c r="B6" s="801"/>
      <c r="C6" s="801"/>
      <c r="D6" s="801"/>
      <c r="E6" s="801"/>
      <c r="F6" s="801"/>
      <c r="G6" s="801"/>
      <c r="H6" s="801"/>
    </row>
    <row r="7" spans="1:8" s="405" customFormat="1" ht="15.75" customHeight="1" x14ac:dyDescent="0.2">
      <c r="A7" s="404"/>
      <c r="B7" s="404"/>
      <c r="C7" s="404"/>
      <c r="D7" s="404"/>
      <c r="E7" s="404"/>
      <c r="F7" s="404"/>
      <c r="G7" s="404"/>
      <c r="H7" s="404"/>
    </row>
    <row r="8" spans="1:8" x14ac:dyDescent="0.2">
      <c r="A8" s="210"/>
      <c r="B8" s="210"/>
      <c r="C8" s="210"/>
      <c r="D8" s="383"/>
      <c r="E8" s="210"/>
      <c r="F8" s="210"/>
      <c r="G8" s="210"/>
      <c r="H8" s="211"/>
    </row>
    <row r="9" spans="1:8" x14ac:dyDescent="0.2">
      <c r="A9" s="216" t="s">
        <v>48</v>
      </c>
      <c r="B9" s="790"/>
      <c r="C9" s="790"/>
      <c r="D9" s="790"/>
      <c r="E9" s="380" t="s">
        <v>51</v>
      </c>
      <c r="F9" s="380"/>
      <c r="G9" s="807"/>
      <c r="H9" s="807"/>
    </row>
    <row r="10" spans="1:8" x14ac:dyDescent="0.2">
      <c r="A10" s="216"/>
      <c r="B10" s="217"/>
      <c r="C10" s="217"/>
      <c r="D10" s="384"/>
      <c r="E10" s="800"/>
      <c r="F10" s="800"/>
      <c r="G10" s="304"/>
      <c r="H10" s="305"/>
    </row>
    <row r="11" spans="1:8" x14ac:dyDescent="0.2">
      <c r="A11" s="216" t="s">
        <v>74</v>
      </c>
      <c r="B11" s="790"/>
      <c r="C11" s="790"/>
      <c r="D11" s="790"/>
      <c r="E11" s="800" t="s">
        <v>13</v>
      </c>
      <c r="F11" s="800"/>
      <c r="G11" s="807"/>
      <c r="H11" s="807"/>
    </row>
    <row r="12" spans="1:8" x14ac:dyDescent="0.2">
      <c r="A12" s="379"/>
      <c r="B12" s="318"/>
      <c r="C12" s="318"/>
      <c r="D12" s="385"/>
      <c r="E12" s="800"/>
      <c r="F12" s="800"/>
      <c r="G12" s="306"/>
      <c r="H12" s="306"/>
    </row>
    <row r="13" spans="1:8" x14ac:dyDescent="0.2">
      <c r="A13" s="800" t="s">
        <v>50</v>
      </c>
      <c r="B13" s="800"/>
      <c r="C13" s="790">
        <f>'données a remplir'!$E$7</f>
        <v>0</v>
      </c>
      <c r="D13" s="790"/>
      <c r="E13" s="808" t="s">
        <v>380</v>
      </c>
      <c r="F13" s="808"/>
      <c r="G13" s="807">
        <f>'données a remplir'!$E$6</f>
        <v>0</v>
      </c>
      <c r="H13" s="807" t="s">
        <v>508</v>
      </c>
    </row>
    <row r="14" spans="1:8" s="357" customFormat="1" ht="20.25" x14ac:dyDescent="0.3">
      <c r="A14" s="891"/>
      <c r="B14" s="891"/>
      <c r="C14" s="891"/>
      <c r="D14" s="891"/>
      <c r="E14" s="891"/>
      <c r="F14" s="891"/>
      <c r="G14" s="891"/>
      <c r="H14" s="891"/>
    </row>
    <row r="15" spans="1:8" s="357" customFormat="1" x14ac:dyDescent="0.2">
      <c r="A15" s="356" t="s">
        <v>415</v>
      </c>
      <c r="B15" s="221"/>
      <c r="C15" s="221"/>
      <c r="D15" s="386"/>
      <c r="E15" s="222"/>
      <c r="F15" s="222"/>
      <c r="G15" s="210"/>
      <c r="H15" s="211"/>
    </row>
    <row r="16" spans="1:8" s="357" customFormat="1" x14ac:dyDescent="0.2">
      <c r="A16" s="945" t="str">
        <f>_xlfn.CONCAT(gestion!$B$141," ",gestion!$B$152," ",gestion!$Q$4)</f>
        <v>Limite d'age 8 ans et moins au 31 décembre 2019</v>
      </c>
      <c r="B16" s="945"/>
      <c r="C16" s="945"/>
      <c r="D16" s="945"/>
      <c r="E16" s="945"/>
      <c r="F16" s="945"/>
      <c r="G16" s="945"/>
      <c r="H16" s="945"/>
    </row>
    <row r="17" spans="1:9" s="357" customFormat="1" x14ac:dyDescent="0.2">
      <c r="A17" s="945" t="str">
        <f>gestion!$B$145</f>
        <v>Chaque Club enverra 3 candidatures.</v>
      </c>
      <c r="B17" s="945"/>
      <c r="C17" s="945"/>
      <c r="D17" s="945"/>
      <c r="E17" s="945"/>
      <c r="F17" s="945"/>
      <c r="G17" s="945"/>
      <c r="H17" s="945"/>
    </row>
    <row r="18" spans="1:9" x14ac:dyDescent="0.2">
      <c r="A18" s="1054" t="str">
        <f>_xlfn.CONCAT(gestion!$B$153," entre le ",gestion!$Q$3," et le ",gestion!$Q$4)</f>
        <v>Seuls sont éligibles la patineuse ou le patineur ayant terminé l'ÉTAPE 6 entre le 1 janvier 2019 et le 31 décembre 2019</v>
      </c>
      <c r="B18" s="1054"/>
      <c r="C18" s="1054"/>
      <c r="D18" s="1054"/>
      <c r="E18" s="1054"/>
      <c r="F18" s="1054"/>
      <c r="G18" s="1054"/>
      <c r="H18" s="1054"/>
    </row>
    <row r="19" spans="1:9" x14ac:dyDescent="0.2">
      <c r="A19" s="212" t="str">
        <f>_xlfn.CONCAT(gestion!$B$154," ",gestion!$S$3," ",gestion!$B$156)</f>
        <v>nous comptabiliserons les rubans réussis en 2019 ainsi que les tests de Patinage Canada énumérés ci-dessous.</v>
      </c>
    </row>
    <row r="21" spans="1:9" x14ac:dyDescent="0.2">
      <c r="A21" s="1058" t="s">
        <v>112</v>
      </c>
      <c r="B21" s="1058"/>
      <c r="C21" s="1058"/>
      <c r="D21" s="1058"/>
      <c r="E21" s="1058"/>
      <c r="F21" s="1058"/>
      <c r="G21" s="406"/>
      <c r="H21" s="406"/>
    </row>
    <row r="22" spans="1:9" ht="25.5" x14ac:dyDescent="0.2">
      <c r="A22" s="1059" t="s">
        <v>113</v>
      </c>
      <c r="B22" s="1060"/>
      <c r="C22" s="410" t="s">
        <v>29</v>
      </c>
      <c r="D22" s="411" t="s">
        <v>114</v>
      </c>
      <c r="E22" s="411" t="s">
        <v>115</v>
      </c>
      <c r="F22" s="411" t="s">
        <v>116</v>
      </c>
      <c r="G22" s="412" t="s">
        <v>29</v>
      </c>
      <c r="H22" s="406"/>
    </row>
    <row r="23" spans="1:9" x14ac:dyDescent="0.2">
      <c r="A23" s="1037" t="str">
        <f>+gestion!B157</f>
        <v>Étape 1</v>
      </c>
      <c r="B23" s="1038"/>
      <c r="C23" s="407">
        <f>+gestion!$H157</f>
        <v>0.2</v>
      </c>
      <c r="D23" s="625"/>
      <c r="E23" s="625"/>
      <c r="F23" s="625"/>
      <c r="G23" s="413">
        <f>IF(AND(D23&gt;43465,D23&lt;43831),$C23,0)+IF(AND(E23&gt;43465,E23&lt;43831),$C23,0)+IF(AND(F23&gt;43465,F23&lt;43831),$C23,0)</f>
        <v>0</v>
      </c>
      <c r="H23" s="406"/>
    </row>
    <row r="24" spans="1:9" x14ac:dyDescent="0.2">
      <c r="A24" s="1037" t="str">
        <f>+gestion!B158</f>
        <v>Étape 2</v>
      </c>
      <c r="B24" s="1038"/>
      <c r="C24" s="407">
        <f>+gestion!$H158</f>
        <v>0.2</v>
      </c>
      <c r="D24" s="625"/>
      <c r="E24" s="625"/>
      <c r="F24" s="625"/>
      <c r="G24" s="413">
        <f t="shared" ref="G24:G28" si="0">IF(AND(D24&gt;43465,D24&lt;43831),$C24,0)+IF(AND(E24&gt;43465,E24&lt;43831),$C24,0)+IF(AND(F24&gt;43465,F24&lt;43831),$C24,0)</f>
        <v>0</v>
      </c>
      <c r="H24" s="406"/>
    </row>
    <row r="25" spans="1:9" x14ac:dyDescent="0.2">
      <c r="A25" s="1037" t="str">
        <f>+gestion!B159</f>
        <v>Étape 3</v>
      </c>
      <c r="B25" s="1038"/>
      <c r="C25" s="407">
        <f>+gestion!$H159</f>
        <v>0.2</v>
      </c>
      <c r="D25" s="625"/>
      <c r="E25" s="625"/>
      <c r="F25" s="625"/>
      <c r="G25" s="413">
        <f t="shared" si="0"/>
        <v>0</v>
      </c>
      <c r="H25" s="406"/>
    </row>
    <row r="26" spans="1:9" x14ac:dyDescent="0.2">
      <c r="A26" s="1037" t="str">
        <f>+gestion!B160</f>
        <v>Étape 4</v>
      </c>
      <c r="B26" s="1038"/>
      <c r="C26" s="407">
        <f>+gestion!$H160</f>
        <v>0.2</v>
      </c>
      <c r="D26" s="625"/>
      <c r="E26" s="625"/>
      <c r="F26" s="625"/>
      <c r="G26" s="413">
        <f t="shared" si="0"/>
        <v>0</v>
      </c>
      <c r="H26" s="406"/>
    </row>
    <row r="27" spans="1:9" x14ac:dyDescent="0.2">
      <c r="A27" s="1037" t="str">
        <f>+gestion!B161</f>
        <v>Étape 5</v>
      </c>
      <c r="B27" s="1038"/>
      <c r="C27" s="407">
        <f>+gestion!$H161</f>
        <v>0.2</v>
      </c>
      <c r="D27" s="625"/>
      <c r="E27" s="625"/>
      <c r="F27" s="625"/>
      <c r="G27" s="413">
        <f t="shared" si="0"/>
        <v>0</v>
      </c>
      <c r="H27" s="406"/>
    </row>
    <row r="28" spans="1:9" x14ac:dyDescent="0.2">
      <c r="A28" s="1037" t="str">
        <f>+gestion!B162</f>
        <v>Étape 6</v>
      </c>
      <c r="B28" s="1038"/>
      <c r="C28" s="407">
        <f>+gestion!$H162</f>
        <v>0.2</v>
      </c>
      <c r="D28" s="625"/>
      <c r="E28" s="625"/>
      <c r="F28" s="625"/>
      <c r="G28" s="413">
        <f t="shared" si="0"/>
        <v>0</v>
      </c>
      <c r="H28" s="406"/>
    </row>
    <row r="29" spans="1:9" x14ac:dyDescent="0.2">
      <c r="A29" s="414"/>
      <c r="B29" s="414"/>
      <c r="C29" s="415"/>
      <c r="D29" s="415"/>
      <c r="E29" s="415"/>
      <c r="F29" s="416" t="s">
        <v>36</v>
      </c>
      <c r="G29" s="417">
        <f>SUM(G23:G28)</f>
        <v>0</v>
      </c>
      <c r="H29" s="406"/>
    </row>
    <row r="30" spans="1:9" x14ac:dyDescent="0.2">
      <c r="A30" s="414"/>
      <c r="B30" s="415"/>
      <c r="C30" s="415"/>
      <c r="D30" s="415"/>
      <c r="E30" s="415"/>
      <c r="F30" s="418"/>
      <c r="G30" s="406"/>
    </row>
    <row r="31" spans="1:9" x14ac:dyDescent="0.2">
      <c r="A31" s="1063" t="s">
        <v>57</v>
      </c>
      <c r="B31" s="1064"/>
      <c r="C31" s="1064"/>
      <c r="D31" s="1064"/>
      <c r="E31" s="1055" t="s">
        <v>18</v>
      </c>
      <c r="F31" s="1055" t="s">
        <v>29</v>
      </c>
      <c r="G31" s="1057"/>
      <c r="H31" s="406"/>
      <c r="I31" s="420"/>
    </row>
    <row r="32" spans="1:9" ht="14.25" x14ac:dyDescent="0.2">
      <c r="A32" s="1061" t="str">
        <f>+gestion!J82</f>
        <v>HABILETÉS</v>
      </c>
      <c r="B32" s="1062"/>
      <c r="C32" s="1062"/>
      <c r="D32" s="1062"/>
      <c r="E32" s="1056"/>
      <c r="F32" s="1056"/>
      <c r="G32" s="1056"/>
      <c r="H32" s="406"/>
      <c r="I32" s="421"/>
    </row>
    <row r="33" spans="1:9" x14ac:dyDescent="0.2">
      <c r="A33" s="1037" t="str">
        <f>+gestion!B125</f>
        <v>Star 1</v>
      </c>
      <c r="B33" s="1038"/>
      <c r="C33" s="422">
        <f>+gestion!H125</f>
        <v>0.5</v>
      </c>
      <c r="D33" s="423"/>
      <c r="E33" s="625"/>
      <c r="F33" s="1048">
        <f>IF(AND($E33&gt;43465,$E33&lt;43831),$C33,0)</f>
        <v>0</v>
      </c>
      <c r="G33" s="1049"/>
      <c r="H33" s="406"/>
      <c r="I33" s="421"/>
    </row>
    <row r="34" spans="1:9" x14ac:dyDescent="0.2">
      <c r="A34" s="1037" t="str">
        <f>+gestion!B126</f>
        <v>Star 2</v>
      </c>
      <c r="B34" s="1038"/>
      <c r="C34" s="422">
        <f>+gestion!H126</f>
        <v>1</v>
      </c>
      <c r="D34" s="423"/>
      <c r="E34" s="625"/>
      <c r="F34" s="1048">
        <f>IF(AND($E34&gt;43465,$E34&lt;43831),$C34,0)</f>
        <v>0</v>
      </c>
      <c r="G34" s="1049"/>
      <c r="H34" s="406"/>
      <c r="I34" s="421"/>
    </row>
    <row r="35" spans="1:9" x14ac:dyDescent="0.2">
      <c r="A35" s="1037" t="str">
        <f>+gestion!B127</f>
        <v>Star 3</v>
      </c>
      <c r="B35" s="1038"/>
      <c r="C35" s="422">
        <f>+gestion!H127</f>
        <v>1.5</v>
      </c>
      <c r="D35" s="424"/>
      <c r="E35" s="625"/>
      <c r="F35" s="1048">
        <f>IF(AND($E35&gt;43465,$E35&lt;43831),$C35,0)</f>
        <v>0</v>
      </c>
      <c r="G35" s="1049"/>
      <c r="H35" s="406"/>
      <c r="I35" s="421"/>
    </row>
    <row r="36" spans="1:9" x14ac:dyDescent="0.2">
      <c r="A36" s="1037" t="str">
        <f>+gestion!B128</f>
        <v>Star 4</v>
      </c>
      <c r="B36" s="1038"/>
      <c r="C36" s="422">
        <f>+gestion!H128</f>
        <v>2</v>
      </c>
      <c r="D36" s="424"/>
      <c r="E36" s="625"/>
      <c r="F36" s="1048">
        <f>IF(AND($E36&gt;43465,$E36&lt;43831),$C36,0)</f>
        <v>0</v>
      </c>
      <c r="G36" s="1049"/>
      <c r="H36" s="406"/>
      <c r="I36" s="421"/>
    </row>
    <row r="37" spans="1:9" x14ac:dyDescent="0.2">
      <c r="A37" s="1037" t="str">
        <f>+gestion!B129</f>
        <v>Star 5</v>
      </c>
      <c r="B37" s="1038"/>
      <c r="C37" s="422">
        <f>+gestion!H129</f>
        <v>2.5</v>
      </c>
      <c r="D37" s="424"/>
      <c r="E37" s="625"/>
      <c r="F37" s="1048">
        <f>IF(AND($E37&gt;43465,$E37&lt;43831),$C37,0)</f>
        <v>0</v>
      </c>
      <c r="G37" s="1049"/>
      <c r="H37" s="406"/>
      <c r="I37" s="421"/>
    </row>
    <row r="38" spans="1:9" x14ac:dyDescent="0.2">
      <c r="A38" s="425"/>
      <c r="B38" s="426"/>
      <c r="C38" s="427"/>
      <c r="D38" s="428"/>
      <c r="E38" s="429" t="s">
        <v>36</v>
      </c>
      <c r="F38" s="1052">
        <f>SUM(F33:G37)</f>
        <v>0</v>
      </c>
      <c r="G38" s="1053"/>
      <c r="H38" s="406"/>
      <c r="I38" s="430"/>
    </row>
    <row r="39" spans="1:9" ht="14.25" x14ac:dyDescent="0.2">
      <c r="A39" s="1047" t="str">
        <f>+gestion!B87</f>
        <v>STYLE LIBRE</v>
      </c>
      <c r="B39" s="1047"/>
      <c r="C39" s="1047"/>
      <c r="D39" s="470" t="str">
        <f>gestion!$O$85</f>
        <v>Éléments</v>
      </c>
      <c r="E39" s="470" t="str">
        <f>gestion!$O$86</f>
        <v>Programme</v>
      </c>
      <c r="F39" s="1066" t="s">
        <v>29</v>
      </c>
      <c r="G39" s="1067"/>
      <c r="H39" s="406"/>
      <c r="I39" s="431"/>
    </row>
    <row r="40" spans="1:9" x14ac:dyDescent="0.2">
      <c r="A40" s="1037" t="str">
        <f>+gestion!B125</f>
        <v>Star 1</v>
      </c>
      <c r="B40" s="1038"/>
      <c r="C40" s="422">
        <f>+gestion!H125</f>
        <v>0.5</v>
      </c>
      <c r="D40" s="625"/>
      <c r="E40" s="518"/>
      <c r="F40" s="1048">
        <f>IF(AND(D40&gt;43465,D40&lt;43831),$C40,0)+IF(AND(E40&gt;43465,E40&lt;43831),$C40,0)</f>
        <v>0</v>
      </c>
      <c r="G40" s="1049"/>
      <c r="H40" s="406"/>
      <c r="I40" s="432"/>
    </row>
    <row r="41" spans="1:9" x14ac:dyDescent="0.2">
      <c r="A41" s="1037" t="str">
        <f>+gestion!B126</f>
        <v>Star 2</v>
      </c>
      <c r="B41" s="1038"/>
      <c r="C41" s="422">
        <f>+gestion!H126</f>
        <v>1</v>
      </c>
      <c r="D41" s="625"/>
      <c r="E41" s="625"/>
      <c r="F41" s="1048">
        <f>IF(AND(D41&gt;43465,D41&lt;43831),$C41,0)+IF(AND(E41&gt;43465,E41&lt;43831),$C41,0)</f>
        <v>0</v>
      </c>
      <c r="G41" s="1049"/>
      <c r="H41" s="406"/>
      <c r="I41" s="432"/>
    </row>
    <row r="42" spans="1:9" x14ac:dyDescent="0.2">
      <c r="A42" s="1037" t="str">
        <f>+gestion!B127</f>
        <v>Star 3</v>
      </c>
      <c r="B42" s="1038"/>
      <c r="C42" s="422">
        <f>+gestion!H127</f>
        <v>1.5</v>
      </c>
      <c r="D42" s="625"/>
      <c r="E42" s="625"/>
      <c r="F42" s="1048">
        <f>IF(AND(D42&gt;43465,D42&lt;43831),$C42,0)+IF(AND(E42&gt;43465,E42&lt;43831),$C42,0)</f>
        <v>0</v>
      </c>
      <c r="G42" s="1049"/>
      <c r="H42" s="406"/>
      <c r="I42" s="432"/>
    </row>
    <row r="43" spans="1:9" x14ac:dyDescent="0.2">
      <c r="A43" s="425"/>
      <c r="B43" s="426"/>
      <c r="C43" s="427"/>
      <c r="D43" s="433"/>
      <c r="E43" s="429" t="s">
        <v>36</v>
      </c>
      <c r="F43" s="1052">
        <f>SUM(F40:G42)</f>
        <v>0</v>
      </c>
      <c r="G43" s="1053"/>
      <c r="H43" s="406"/>
      <c r="I43" s="432"/>
    </row>
    <row r="44" spans="1:9" ht="14.25" x14ac:dyDescent="0.2">
      <c r="A44" s="1061" t="str">
        <f>+gestion!$B$88</f>
        <v>DANSE</v>
      </c>
      <c r="B44" s="1062"/>
      <c r="C44" s="1062"/>
      <c r="D44" s="1065"/>
      <c r="E44" s="419" t="s">
        <v>18</v>
      </c>
      <c r="F44" s="1066" t="s">
        <v>29</v>
      </c>
      <c r="G44" s="1067"/>
      <c r="H44" s="406"/>
      <c r="I44" s="405"/>
    </row>
    <row r="45" spans="1:9" x14ac:dyDescent="0.2">
      <c r="A45" s="1050" t="str">
        <f>_xlfn.CONCAT("1. ",tableau!A42)</f>
        <v>1. Élément</v>
      </c>
      <c r="B45" s="1051"/>
      <c r="C45" s="422">
        <f>tableau!B42</f>
        <v>0.5</v>
      </c>
      <c r="D45" s="434"/>
      <c r="E45" s="625"/>
      <c r="F45" s="1048">
        <f t="shared" ref="F45:F53" si="1">IF(AND($E45&gt;43465,$E45&lt;43831),$C45,0)</f>
        <v>0</v>
      </c>
      <c r="G45" s="1049"/>
      <c r="H45" s="406"/>
      <c r="I45" s="432"/>
    </row>
    <row r="46" spans="1:9" x14ac:dyDescent="0.2">
      <c r="A46" s="1050" t="str">
        <f>tableau!A45</f>
        <v>2a. Valse Hollandaise</v>
      </c>
      <c r="B46" s="1051"/>
      <c r="C46" s="422">
        <f>tableau!B45</f>
        <v>0.5</v>
      </c>
      <c r="D46" s="434"/>
      <c r="E46" s="625"/>
      <c r="F46" s="1048">
        <f t="shared" si="1"/>
        <v>0</v>
      </c>
      <c r="G46" s="1049"/>
      <c r="H46" s="406"/>
      <c r="I46" s="432"/>
    </row>
    <row r="47" spans="1:9" x14ac:dyDescent="0.2">
      <c r="A47" s="1050" t="str">
        <f>tableau!A46</f>
        <v>2b. Tango Canasta</v>
      </c>
      <c r="B47" s="1051"/>
      <c r="C47" s="422">
        <f>tableau!B46</f>
        <v>0.5</v>
      </c>
      <c r="D47" s="434"/>
      <c r="E47" s="625"/>
      <c r="F47" s="1048">
        <f t="shared" si="1"/>
        <v>0</v>
      </c>
      <c r="G47" s="1049"/>
      <c r="H47" s="406"/>
      <c r="I47" s="432"/>
    </row>
    <row r="48" spans="1:9" x14ac:dyDescent="0.2">
      <c r="A48" s="1050" t="str">
        <f>tableau!A49</f>
        <v>3a. Baby Blues</v>
      </c>
      <c r="B48" s="1051"/>
      <c r="C48" s="422">
        <f>tableau!B49</f>
        <v>0.6</v>
      </c>
      <c r="D48" s="434"/>
      <c r="E48" s="625"/>
      <c r="F48" s="1048">
        <f t="shared" si="1"/>
        <v>0</v>
      </c>
      <c r="G48" s="1049"/>
      <c r="H48" s="406"/>
      <c r="I48" s="432"/>
    </row>
    <row r="49" spans="1:10" x14ac:dyDescent="0.2">
      <c r="A49" s="1050" t="str">
        <f>tableau!A50</f>
        <v>3b. Élément</v>
      </c>
      <c r="B49" s="1051"/>
      <c r="C49" s="422">
        <f>tableau!B50</f>
        <v>0.6</v>
      </c>
      <c r="D49" s="434"/>
      <c r="E49" s="625"/>
      <c r="F49" s="1048">
        <f t="shared" si="1"/>
        <v>0</v>
      </c>
      <c r="G49" s="1049"/>
      <c r="H49" s="406"/>
      <c r="I49" s="432"/>
    </row>
    <row r="50" spans="1:10" x14ac:dyDescent="0.2">
      <c r="A50" s="1050" t="str">
        <f>tableau!A53</f>
        <v>4a. Danse Swing</v>
      </c>
      <c r="B50" s="1051"/>
      <c r="C50" s="422">
        <f>tableau!B53</f>
        <v>0.7</v>
      </c>
      <c r="D50" s="434"/>
      <c r="E50" s="625"/>
      <c r="F50" s="1048">
        <f t="shared" si="1"/>
        <v>0</v>
      </c>
      <c r="G50" s="1049"/>
      <c r="H50" s="406"/>
      <c r="I50" s="432"/>
    </row>
    <row r="51" spans="1:10" x14ac:dyDescent="0.2">
      <c r="A51" s="1050" t="str">
        <f>tableau!A54</f>
        <v>4b. Tango Fiesta</v>
      </c>
      <c r="B51" s="1051"/>
      <c r="C51" s="422">
        <f>tableau!B54</f>
        <v>0.7</v>
      </c>
      <c r="D51" s="434"/>
      <c r="E51" s="625"/>
      <c r="F51" s="1048">
        <f t="shared" si="1"/>
        <v>0</v>
      </c>
      <c r="G51" s="1049"/>
      <c r="H51" s="406"/>
      <c r="I51" s="432"/>
    </row>
    <row r="52" spans="1:10" x14ac:dyDescent="0.2">
      <c r="A52" s="1050" t="s">
        <v>443</v>
      </c>
      <c r="B52" s="1051"/>
      <c r="C52" s="422">
        <f>tableau!B57</f>
        <v>0.7</v>
      </c>
      <c r="D52" s="434"/>
      <c r="E52" s="625"/>
      <c r="F52" s="1048">
        <f t="shared" si="1"/>
        <v>0</v>
      </c>
      <c r="G52" s="1049"/>
      <c r="H52" s="406"/>
      <c r="I52" s="432"/>
    </row>
    <row r="53" spans="1:10" x14ac:dyDescent="0.2">
      <c r="A53" s="1050" t="s">
        <v>558</v>
      </c>
      <c r="B53" s="1051"/>
      <c r="C53" s="422">
        <f>tableau!B58</f>
        <v>0.7</v>
      </c>
      <c r="D53" s="435"/>
      <c r="E53" s="625"/>
      <c r="F53" s="1048">
        <f t="shared" si="1"/>
        <v>0</v>
      </c>
      <c r="G53" s="1049"/>
      <c r="H53" s="406"/>
      <c r="I53" s="432"/>
    </row>
    <row r="54" spans="1:10" x14ac:dyDescent="0.2">
      <c r="A54" s="426"/>
      <c r="B54" s="426"/>
      <c r="C54" s="426"/>
      <c r="D54" s="433"/>
      <c r="E54" s="429" t="s">
        <v>36</v>
      </c>
      <c r="F54" s="1052">
        <f>SUM(F45:G53)</f>
        <v>0</v>
      </c>
      <c r="G54" s="1053"/>
      <c r="H54" s="406"/>
      <c r="I54" s="405"/>
    </row>
    <row r="55" spans="1:10" x14ac:dyDescent="0.2">
      <c r="A55" s="436"/>
      <c r="B55" s="436"/>
      <c r="C55" s="436"/>
      <c r="D55" s="436"/>
      <c r="E55" s="436"/>
      <c r="F55" s="1068"/>
      <c r="G55" s="1068"/>
      <c r="H55" s="437"/>
    </row>
    <row r="56" spans="1:10" ht="15.75" x14ac:dyDescent="0.25">
      <c r="A56" s="436"/>
      <c r="B56" s="1069" t="s">
        <v>26</v>
      </c>
      <c r="C56" s="1070"/>
      <c r="D56" s="1071"/>
      <c r="E56" s="1048">
        <f>+G29+F38+F43+F54</f>
        <v>0</v>
      </c>
      <c r="F56" s="1049"/>
      <c r="G56" s="438"/>
      <c r="H56" s="405"/>
    </row>
    <row r="58" spans="1:10" x14ac:dyDescent="0.2">
      <c r="A58" s="811" t="str">
        <f>+gestion!$B$81</f>
        <v>N.B. :  Joindre une copie très lisible des parties du sommaire de test ou de la certification.</v>
      </c>
      <c r="B58" s="811"/>
      <c r="C58" s="811"/>
      <c r="D58" s="811"/>
      <c r="E58" s="811"/>
      <c r="F58" s="811"/>
      <c r="G58" s="811"/>
      <c r="H58" s="811"/>
      <c r="I58" s="811"/>
      <c r="J58" s="210"/>
    </row>
    <row r="59" spans="1:10" x14ac:dyDescent="0.2">
      <c r="A59" s="210"/>
      <c r="B59" s="210"/>
      <c r="C59" s="210"/>
      <c r="D59" s="210"/>
      <c r="E59" s="210"/>
      <c r="F59" s="210"/>
      <c r="G59" s="210"/>
      <c r="H59" s="210"/>
      <c r="I59" s="210"/>
    </row>
    <row r="60" spans="1:10" x14ac:dyDescent="0.2">
      <c r="B60" s="210"/>
      <c r="C60" s="402" t="s">
        <v>52</v>
      </c>
      <c r="D60" s="402"/>
      <c r="E60" s="210"/>
      <c r="F60" s="325" t="str">
        <f>+'données a remplir'!$F$8</f>
        <v/>
      </c>
      <c r="G60" s="325"/>
      <c r="H60" s="361"/>
    </row>
    <row r="61" spans="1:10" x14ac:dyDescent="0.2">
      <c r="B61" s="210"/>
      <c r="C61" s="402"/>
      <c r="D61" s="245"/>
      <c r="E61" s="210"/>
      <c r="F61" s="245"/>
      <c r="G61" s="245"/>
      <c r="H61" s="221"/>
    </row>
    <row r="62" spans="1:10" x14ac:dyDescent="0.2">
      <c r="B62" s="210"/>
      <c r="C62" s="402" t="s">
        <v>53</v>
      </c>
      <c r="D62" s="402"/>
      <c r="E62" s="210"/>
      <c r="F62" s="325" t="str">
        <f>+'données a remplir'!$F$9</f>
        <v/>
      </c>
      <c r="G62" s="325"/>
      <c r="H62" s="361"/>
    </row>
    <row r="63" spans="1:10" x14ac:dyDescent="0.2">
      <c r="B63" s="210"/>
      <c r="C63" s="402"/>
      <c r="D63" s="245"/>
      <c r="E63" s="210"/>
      <c r="F63" s="245"/>
      <c r="G63" s="245"/>
      <c r="H63" s="221"/>
    </row>
    <row r="64" spans="1:10" x14ac:dyDescent="0.2">
      <c r="B64" s="210"/>
      <c r="C64" s="378" t="s">
        <v>54</v>
      </c>
      <c r="D64" s="378"/>
      <c r="E64" s="210"/>
      <c r="F64" s="325" t="str">
        <f>+'données a remplir'!$F$10</f>
        <v/>
      </c>
      <c r="G64" s="325"/>
      <c r="H64" s="361"/>
    </row>
  </sheetData>
  <sheetProtection algorithmName="SHA-512" hashValue="gDvQzJTV6uWiS9UcsA/qAho7pWZymnwgrBdfgO+tnRwpO4vRK9LE2rpKYJp0ty2TTFDXKo/P7Phtzxwp1Ohjvw==" saltValue="Alp/HXYDOPYnRZ10RjauYA==" spinCount="100000" sheet="1"/>
  <protectedRanges>
    <protectedRange sqref="B9:D11 G9:H11" name="Plage1_3_1_1"/>
    <protectedRange sqref="E33:E37 D40:D41 E41 E45:E53 D42:E42 D23:F28" name="Plage2"/>
  </protectedRanges>
  <mergeCells count="77">
    <mergeCell ref="A58:I58"/>
    <mergeCell ref="F55:G55"/>
    <mergeCell ref="F51:G51"/>
    <mergeCell ref="F52:G52"/>
    <mergeCell ref="F53:G53"/>
    <mergeCell ref="B56:D56"/>
    <mergeCell ref="E56:F56"/>
    <mergeCell ref="F54:G54"/>
    <mergeCell ref="A51:B51"/>
    <mergeCell ref="A52:B52"/>
    <mergeCell ref="A53:B53"/>
    <mergeCell ref="G9:H9"/>
    <mergeCell ref="B9:D9"/>
    <mergeCell ref="A44:D44"/>
    <mergeCell ref="A45:B45"/>
    <mergeCell ref="A46:B46"/>
    <mergeCell ref="F39:G39"/>
    <mergeCell ref="F40:G40"/>
    <mergeCell ref="F41:G41"/>
    <mergeCell ref="F42:G42"/>
    <mergeCell ref="F43:G43"/>
    <mergeCell ref="F44:G44"/>
    <mergeCell ref="A40:B40"/>
    <mergeCell ref="F45:G45"/>
    <mergeCell ref="F46:G46"/>
    <mergeCell ref="E10:F10"/>
    <mergeCell ref="E11:F11"/>
    <mergeCell ref="A2:H2"/>
    <mergeCell ref="A3:H3"/>
    <mergeCell ref="A4:H4"/>
    <mergeCell ref="A5:H5"/>
    <mergeCell ref="A6:H6"/>
    <mergeCell ref="G11:H11"/>
    <mergeCell ref="E12:F12"/>
    <mergeCell ref="A13:B13"/>
    <mergeCell ref="E13:F13"/>
    <mergeCell ref="G13:H13"/>
    <mergeCell ref="B11:D11"/>
    <mergeCell ref="C13:D13"/>
    <mergeCell ref="A14:H14"/>
    <mergeCell ref="A16:H16"/>
    <mergeCell ref="A17:H17"/>
    <mergeCell ref="A18:H18"/>
    <mergeCell ref="E31:E32"/>
    <mergeCell ref="F31:G32"/>
    <mergeCell ref="A21:F21"/>
    <mergeCell ref="A22:B22"/>
    <mergeCell ref="A23:B23"/>
    <mergeCell ref="A27:B27"/>
    <mergeCell ref="A32:D32"/>
    <mergeCell ref="A24:B24"/>
    <mergeCell ref="A25:B25"/>
    <mergeCell ref="A26:B26"/>
    <mergeCell ref="A31:D31"/>
    <mergeCell ref="A28:B28"/>
    <mergeCell ref="F48:G48"/>
    <mergeCell ref="F49:G49"/>
    <mergeCell ref="F50:G50"/>
    <mergeCell ref="A47:B47"/>
    <mergeCell ref="A48:B48"/>
    <mergeCell ref="F47:G47"/>
    <mergeCell ref="A49:B49"/>
    <mergeCell ref="A50:B50"/>
    <mergeCell ref="A42:B42"/>
    <mergeCell ref="A36:B36"/>
    <mergeCell ref="A37:B37"/>
    <mergeCell ref="A39:C39"/>
    <mergeCell ref="F33:G33"/>
    <mergeCell ref="F34:G34"/>
    <mergeCell ref="F35:G35"/>
    <mergeCell ref="F36:G36"/>
    <mergeCell ref="F37:G37"/>
    <mergeCell ref="F38:G38"/>
    <mergeCell ref="A41:B41"/>
    <mergeCell ref="A33:B33"/>
    <mergeCell ref="A34:B34"/>
    <mergeCell ref="A35:B35"/>
  </mergeCells>
  <printOptions horizontalCentered="1"/>
  <pageMargins left="0" right="0" top="0.55118110236220474" bottom="0.55118110236220474" header="0.31496062992125984" footer="0.31496062992125984"/>
  <pageSetup scale="85" orientation="portrait" r:id="rId1"/>
  <headerFooter>
    <oddHeader>&amp;LLauréat 2019</oddHeader>
    <oddFooter>&amp;LCandidat 1&amp;C&amp;14PATINAGE LAURENTIDES&amp;R&amp;A</oddFooter>
  </headerFooter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sheetPr>
    <tabColor rgb="FF92D050"/>
    <pageSetUpPr fitToPage="1"/>
  </sheetPr>
  <dimension ref="A1:H64"/>
  <sheetViews>
    <sheetView showGridLines="0" zoomScaleNormal="100" workbookViewId="0">
      <selection activeCell="B9" sqref="B9:D9"/>
    </sheetView>
  </sheetViews>
  <sheetFormatPr baseColWidth="10" defaultRowHeight="12.75" x14ac:dyDescent="0.2"/>
  <cols>
    <col min="1" max="4" width="11.42578125" style="212"/>
    <col min="5" max="5" width="12.85546875" style="212" customWidth="1"/>
    <col min="6" max="7" width="11.42578125" style="212"/>
    <col min="8" max="8" width="17.85546875" style="212" customWidth="1"/>
    <col min="9" max="16384" width="11.42578125" style="212"/>
  </cols>
  <sheetData>
    <row r="1" spans="1:8" x14ac:dyDescent="0.2">
      <c r="A1" s="209"/>
      <c r="B1" s="209"/>
      <c r="C1" s="209"/>
      <c r="D1" s="381"/>
      <c r="E1" s="209"/>
      <c r="F1" s="209"/>
      <c r="G1" s="210"/>
      <c r="H1" s="211"/>
    </row>
    <row r="2" spans="1:8" x14ac:dyDescent="0.2">
      <c r="A2" s="796" t="s">
        <v>14</v>
      </c>
      <c r="B2" s="796"/>
      <c r="C2" s="796"/>
      <c r="D2" s="796"/>
      <c r="E2" s="796"/>
      <c r="F2" s="796"/>
      <c r="G2" s="796"/>
      <c r="H2" s="796"/>
    </row>
    <row r="3" spans="1:8" x14ac:dyDescent="0.2">
      <c r="A3" s="796" t="s">
        <v>43</v>
      </c>
      <c r="B3" s="796"/>
      <c r="C3" s="796"/>
      <c r="D3" s="796"/>
      <c r="E3" s="796"/>
      <c r="F3" s="796"/>
      <c r="G3" s="796"/>
      <c r="H3" s="796"/>
    </row>
    <row r="4" spans="1:8" s="403" customFormat="1" x14ac:dyDescent="0.2">
      <c r="A4" s="1046" t="str">
        <f>CONCATENATE(gestion!$P$3,gestion!$Q$3,gestion!$P$4,gestion!$Q$4)</f>
        <v>Du  1 janvier 2019  au  31 décembre 2019</v>
      </c>
      <c r="B4" s="1046"/>
      <c r="C4" s="1046"/>
      <c r="D4" s="1046"/>
      <c r="E4" s="1046"/>
      <c r="F4" s="1046"/>
      <c r="G4" s="1046"/>
      <c r="H4" s="1046"/>
    </row>
    <row r="5" spans="1:8" s="214" customFormat="1" ht="15.75" customHeight="1" x14ac:dyDescent="0.2">
      <c r="A5" s="801" t="s">
        <v>5</v>
      </c>
      <c r="B5" s="801"/>
      <c r="C5" s="801"/>
      <c r="D5" s="801"/>
      <c r="E5" s="801"/>
      <c r="F5" s="801"/>
      <c r="G5" s="801"/>
      <c r="H5" s="801"/>
    </row>
    <row r="6" spans="1:8" ht="15.75" customHeight="1" x14ac:dyDescent="0.2">
      <c r="A6" s="801" t="str">
        <f>gestion!$B$65</f>
        <v xml:space="preserve"> PATINEUR OU PATINEUSE PATINAGE PLUS AVEC TEST(S) 
(8 ANS ET MOINS)</v>
      </c>
      <c r="B6" s="801"/>
      <c r="C6" s="801"/>
      <c r="D6" s="801"/>
      <c r="E6" s="801"/>
      <c r="F6" s="801"/>
      <c r="G6" s="801"/>
      <c r="H6" s="801"/>
    </row>
    <row r="7" spans="1:8" s="405" customFormat="1" ht="15.75" customHeight="1" x14ac:dyDescent="0.2">
      <c r="A7" s="404"/>
      <c r="B7" s="404"/>
      <c r="C7" s="404"/>
      <c r="D7" s="404"/>
      <c r="E7" s="404"/>
      <c r="F7" s="404"/>
      <c r="G7" s="404"/>
      <c r="H7" s="404"/>
    </row>
    <row r="8" spans="1:8" x14ac:dyDescent="0.2">
      <c r="A8" s="210"/>
      <c r="B8" s="210"/>
      <c r="C8" s="210"/>
      <c r="D8" s="383"/>
      <c r="E8" s="210"/>
      <c r="F8" s="210"/>
      <c r="G8" s="210"/>
      <c r="H8" s="211"/>
    </row>
    <row r="9" spans="1:8" x14ac:dyDescent="0.2">
      <c r="A9" s="216" t="s">
        <v>48</v>
      </c>
      <c r="B9" s="790"/>
      <c r="C9" s="790"/>
      <c r="D9" s="790"/>
      <c r="E9" s="380" t="s">
        <v>51</v>
      </c>
      <c r="F9" s="380"/>
      <c r="G9" s="807"/>
      <c r="H9" s="807"/>
    </row>
    <row r="10" spans="1:8" x14ac:dyDescent="0.2">
      <c r="A10" s="216"/>
      <c r="B10" s="217"/>
      <c r="C10" s="217"/>
      <c r="D10" s="384"/>
      <c r="E10" s="800"/>
      <c r="F10" s="800"/>
      <c r="G10" s="304"/>
      <c r="H10" s="305"/>
    </row>
    <row r="11" spans="1:8" x14ac:dyDescent="0.2">
      <c r="A11" s="216" t="s">
        <v>74</v>
      </c>
      <c r="B11" s="790"/>
      <c r="C11" s="790"/>
      <c r="D11" s="790"/>
      <c r="E11" s="800" t="s">
        <v>13</v>
      </c>
      <c r="F11" s="800"/>
      <c r="G11" s="807"/>
      <c r="H11" s="807"/>
    </row>
    <row r="12" spans="1:8" x14ac:dyDescent="0.2">
      <c r="A12" s="379"/>
      <c r="B12" s="318"/>
      <c r="C12" s="318"/>
      <c r="D12" s="385"/>
      <c r="E12" s="800"/>
      <c r="F12" s="800"/>
      <c r="G12" s="306"/>
      <c r="H12" s="306"/>
    </row>
    <row r="13" spans="1:8" x14ac:dyDescent="0.2">
      <c r="A13" s="800" t="s">
        <v>50</v>
      </c>
      <c r="B13" s="800"/>
      <c r="C13" s="790">
        <f>'données a remplir'!$E$7</f>
        <v>0</v>
      </c>
      <c r="D13" s="790"/>
      <c r="E13" s="808" t="s">
        <v>380</v>
      </c>
      <c r="F13" s="808"/>
      <c r="G13" s="807">
        <f>'données a remplir'!$E$6</f>
        <v>0</v>
      </c>
      <c r="H13" s="807" t="s">
        <v>508</v>
      </c>
    </row>
    <row r="14" spans="1:8" s="357" customFormat="1" ht="20.25" x14ac:dyDescent="0.3">
      <c r="A14" s="891"/>
      <c r="B14" s="891"/>
      <c r="C14" s="891"/>
      <c r="D14" s="891"/>
      <c r="E14" s="891"/>
      <c r="F14" s="891"/>
      <c r="G14" s="891"/>
      <c r="H14" s="891"/>
    </row>
    <row r="15" spans="1:8" s="357" customFormat="1" x14ac:dyDescent="0.2">
      <c r="A15" s="356" t="s">
        <v>415</v>
      </c>
      <c r="B15" s="221"/>
      <c r="C15" s="221"/>
      <c r="D15" s="386"/>
      <c r="E15" s="222"/>
      <c r="F15" s="222"/>
      <c r="G15" s="210"/>
      <c r="H15" s="211"/>
    </row>
    <row r="16" spans="1:8" s="357" customFormat="1" x14ac:dyDescent="0.2">
      <c r="A16" s="945" t="str">
        <f>_xlfn.CONCAT(gestion!$B$141," ",gestion!$B$152," ",gestion!$Q$4)</f>
        <v>Limite d'age 8 ans et moins au 31 décembre 2019</v>
      </c>
      <c r="B16" s="945"/>
      <c r="C16" s="945"/>
      <c r="D16" s="945"/>
      <c r="E16" s="945"/>
      <c r="F16" s="945"/>
      <c r="G16" s="945"/>
      <c r="H16" s="945"/>
    </row>
    <row r="17" spans="1:8" s="357" customFormat="1" x14ac:dyDescent="0.2">
      <c r="A17" s="945" t="str">
        <f>gestion!$B$145</f>
        <v>Chaque Club enverra 3 candidatures.</v>
      </c>
      <c r="B17" s="945"/>
      <c r="C17" s="945"/>
      <c r="D17" s="945"/>
      <c r="E17" s="945"/>
      <c r="F17" s="945"/>
      <c r="G17" s="945"/>
      <c r="H17" s="945"/>
    </row>
    <row r="18" spans="1:8" x14ac:dyDescent="0.2">
      <c r="A18" s="1054" t="str">
        <f>_xlfn.CONCAT(gestion!$B$153," entre le ",gestion!$Q$3," et le ",gestion!$Q$4)</f>
        <v>Seuls sont éligibles la patineuse ou le patineur ayant terminé l'ÉTAPE 6 entre le 1 janvier 2019 et le 31 décembre 2019</v>
      </c>
      <c r="B18" s="1054"/>
      <c r="C18" s="1054"/>
      <c r="D18" s="1054"/>
      <c r="E18" s="1054"/>
      <c r="F18" s="1054"/>
      <c r="G18" s="1054"/>
      <c r="H18" s="1054"/>
    </row>
    <row r="19" spans="1:8" x14ac:dyDescent="0.2">
      <c r="A19" s="212" t="str">
        <f>_xlfn.CONCAT(gestion!$B$154," ",gestion!$S$3," ",gestion!$B$156)</f>
        <v>nous comptabiliserons les rubans réussis en 2019 ainsi que les tests de Patinage Canada énumérés ci-dessous.</v>
      </c>
    </row>
    <row r="21" spans="1:8" x14ac:dyDescent="0.2">
      <c r="A21" s="1058" t="s">
        <v>112</v>
      </c>
      <c r="B21" s="1058"/>
      <c r="C21" s="1058"/>
      <c r="D21" s="1058"/>
      <c r="E21" s="1058"/>
      <c r="F21" s="1058"/>
      <c r="G21" s="406"/>
      <c r="H21" s="406"/>
    </row>
    <row r="22" spans="1:8" ht="25.5" x14ac:dyDescent="0.2">
      <c r="A22" s="1059" t="s">
        <v>113</v>
      </c>
      <c r="B22" s="1060"/>
      <c r="C22" s="410" t="s">
        <v>29</v>
      </c>
      <c r="D22" s="411" t="s">
        <v>114</v>
      </c>
      <c r="E22" s="411" t="s">
        <v>115</v>
      </c>
      <c r="F22" s="411" t="s">
        <v>116</v>
      </c>
      <c r="G22" s="412" t="s">
        <v>29</v>
      </c>
      <c r="H22" s="406"/>
    </row>
    <row r="23" spans="1:8" x14ac:dyDescent="0.2">
      <c r="A23" s="1037" t="str">
        <f>+gestion!B157</f>
        <v>Étape 1</v>
      </c>
      <c r="B23" s="1038"/>
      <c r="C23" s="407">
        <f>+gestion!$H157</f>
        <v>0.2</v>
      </c>
      <c r="D23" s="625"/>
      <c r="E23" s="625"/>
      <c r="F23" s="625"/>
      <c r="G23" s="413">
        <f t="shared" ref="G23:G28" si="0">IF(AND(D23&gt;43465,D23&lt;43831),$C23,0)+IF(AND(E23&gt;43465,E23&lt;43831),$C23,0)+IF(AND(F23&gt;43465,F23&lt;43831),$C23,0)</f>
        <v>0</v>
      </c>
      <c r="H23" s="406"/>
    </row>
    <row r="24" spans="1:8" x14ac:dyDescent="0.2">
      <c r="A24" s="1037" t="str">
        <f>+gestion!B158</f>
        <v>Étape 2</v>
      </c>
      <c r="B24" s="1038"/>
      <c r="C24" s="407">
        <f>+gestion!$H158</f>
        <v>0.2</v>
      </c>
      <c r="D24" s="625"/>
      <c r="E24" s="625"/>
      <c r="F24" s="625"/>
      <c r="G24" s="413">
        <f t="shared" si="0"/>
        <v>0</v>
      </c>
      <c r="H24" s="406"/>
    </row>
    <row r="25" spans="1:8" x14ac:dyDescent="0.2">
      <c r="A25" s="1037" t="str">
        <f>+gestion!B159</f>
        <v>Étape 3</v>
      </c>
      <c r="B25" s="1038"/>
      <c r="C25" s="407">
        <f>+gestion!$H159</f>
        <v>0.2</v>
      </c>
      <c r="D25" s="625"/>
      <c r="E25" s="625"/>
      <c r="F25" s="625"/>
      <c r="G25" s="413">
        <f t="shared" si="0"/>
        <v>0</v>
      </c>
      <c r="H25" s="406"/>
    </row>
    <row r="26" spans="1:8" x14ac:dyDescent="0.2">
      <c r="A26" s="1037" t="str">
        <f>+gestion!B160</f>
        <v>Étape 4</v>
      </c>
      <c r="B26" s="1038"/>
      <c r="C26" s="407">
        <f>+gestion!$H160</f>
        <v>0.2</v>
      </c>
      <c r="D26" s="625"/>
      <c r="E26" s="625"/>
      <c r="F26" s="625"/>
      <c r="G26" s="413">
        <f t="shared" si="0"/>
        <v>0</v>
      </c>
      <c r="H26" s="406"/>
    </row>
    <row r="27" spans="1:8" x14ac:dyDescent="0.2">
      <c r="A27" s="1037" t="str">
        <f>+gestion!B161</f>
        <v>Étape 5</v>
      </c>
      <c r="B27" s="1038"/>
      <c r="C27" s="407">
        <f>+gestion!$H161</f>
        <v>0.2</v>
      </c>
      <c r="D27" s="625"/>
      <c r="E27" s="625"/>
      <c r="F27" s="625"/>
      <c r="G27" s="413">
        <f t="shared" si="0"/>
        <v>0</v>
      </c>
      <c r="H27" s="406"/>
    </row>
    <row r="28" spans="1:8" x14ac:dyDescent="0.2">
      <c r="A28" s="1037" t="str">
        <f>+gestion!B162</f>
        <v>Étape 6</v>
      </c>
      <c r="B28" s="1038"/>
      <c r="C28" s="407">
        <f>+gestion!$H162</f>
        <v>0.2</v>
      </c>
      <c r="D28" s="625"/>
      <c r="E28" s="625"/>
      <c r="F28" s="625"/>
      <c r="G28" s="413">
        <f t="shared" si="0"/>
        <v>0</v>
      </c>
      <c r="H28" s="406"/>
    </row>
    <row r="29" spans="1:8" x14ac:dyDescent="0.2">
      <c r="A29" s="414"/>
      <c r="B29" s="414"/>
      <c r="C29" s="415"/>
      <c r="D29" s="415"/>
      <c r="E29" s="415"/>
      <c r="F29" s="416" t="s">
        <v>36</v>
      </c>
      <c r="G29" s="417">
        <f>SUM(G23:G28)</f>
        <v>0</v>
      </c>
      <c r="H29" s="406"/>
    </row>
    <row r="30" spans="1:8" x14ac:dyDescent="0.2">
      <c r="A30" s="414"/>
      <c r="B30" s="415"/>
      <c r="C30" s="415"/>
      <c r="D30" s="415"/>
      <c r="E30" s="415"/>
      <c r="F30" s="418"/>
      <c r="G30" s="406"/>
    </row>
    <row r="31" spans="1:8" x14ac:dyDescent="0.2">
      <c r="A31" s="1063" t="s">
        <v>57</v>
      </c>
      <c r="B31" s="1064"/>
      <c r="C31" s="1064"/>
      <c r="D31" s="1064"/>
      <c r="E31" s="1055" t="s">
        <v>18</v>
      </c>
      <c r="F31" s="1055" t="s">
        <v>29</v>
      </c>
      <c r="G31" s="1057"/>
      <c r="H31" s="406"/>
    </row>
    <row r="32" spans="1:8" ht="14.25" x14ac:dyDescent="0.2">
      <c r="A32" s="1061" t="str">
        <f>+gestion!J82</f>
        <v>HABILETÉS</v>
      </c>
      <c r="B32" s="1062"/>
      <c r="C32" s="1062"/>
      <c r="D32" s="1062"/>
      <c r="E32" s="1056"/>
      <c r="F32" s="1056"/>
      <c r="G32" s="1056"/>
      <c r="H32" s="406"/>
    </row>
    <row r="33" spans="1:8" x14ac:dyDescent="0.2">
      <c r="A33" s="1037" t="str">
        <f>+gestion!B125</f>
        <v>Star 1</v>
      </c>
      <c r="B33" s="1038"/>
      <c r="C33" s="422">
        <f>+gestion!H125</f>
        <v>0.5</v>
      </c>
      <c r="D33" s="423"/>
      <c r="E33" s="625"/>
      <c r="F33" s="1072">
        <f>IF(AND($E33&gt;43465,$E33&lt;43831),$C33,0)</f>
        <v>0</v>
      </c>
      <c r="G33" s="1073"/>
      <c r="H33" s="406"/>
    </row>
    <row r="34" spans="1:8" x14ac:dyDescent="0.2">
      <c r="A34" s="1037" t="str">
        <f>+gestion!B126</f>
        <v>Star 2</v>
      </c>
      <c r="B34" s="1038"/>
      <c r="C34" s="422">
        <f>+gestion!H126</f>
        <v>1</v>
      </c>
      <c r="D34" s="423"/>
      <c r="E34" s="625"/>
      <c r="F34" s="1072">
        <f>IF(AND($E34&gt;43465,$E34&lt;43831),$C34,0)</f>
        <v>0</v>
      </c>
      <c r="G34" s="1073"/>
      <c r="H34" s="406"/>
    </row>
    <row r="35" spans="1:8" x14ac:dyDescent="0.2">
      <c r="A35" s="1037" t="str">
        <f>+gestion!B127</f>
        <v>Star 3</v>
      </c>
      <c r="B35" s="1038"/>
      <c r="C35" s="422">
        <f>+gestion!H127</f>
        <v>1.5</v>
      </c>
      <c r="D35" s="424"/>
      <c r="E35" s="625"/>
      <c r="F35" s="1072">
        <f>IF(AND($E35&gt;43465,$E35&lt;43831),$C35,0)</f>
        <v>0</v>
      </c>
      <c r="G35" s="1073"/>
      <c r="H35" s="406"/>
    </row>
    <row r="36" spans="1:8" x14ac:dyDescent="0.2">
      <c r="A36" s="1037" t="str">
        <f>+gestion!B128</f>
        <v>Star 4</v>
      </c>
      <c r="B36" s="1038"/>
      <c r="C36" s="422">
        <f>+gestion!H128</f>
        <v>2</v>
      </c>
      <c r="D36" s="424"/>
      <c r="E36" s="625"/>
      <c r="F36" s="1072">
        <f>IF(AND($E36&gt;43465,$E36&lt;43831),$C36,0)</f>
        <v>0</v>
      </c>
      <c r="G36" s="1073"/>
      <c r="H36" s="406"/>
    </row>
    <row r="37" spans="1:8" x14ac:dyDescent="0.2">
      <c r="A37" s="1074" t="str">
        <f>+gestion!B129</f>
        <v>Star 5</v>
      </c>
      <c r="B37" s="1075"/>
      <c r="C37" s="422">
        <f>+gestion!H129</f>
        <v>2.5</v>
      </c>
      <c r="D37" s="424"/>
      <c r="E37" s="625"/>
      <c r="F37" s="1072">
        <f>IF(AND($E37&gt;43465,$E37&lt;43831),$C37,0)</f>
        <v>0</v>
      </c>
      <c r="G37" s="1073"/>
      <c r="H37" s="406"/>
    </row>
    <row r="38" spans="1:8" x14ac:dyDescent="0.2">
      <c r="A38" s="425"/>
      <c r="B38" s="426"/>
      <c r="C38" s="427"/>
      <c r="D38" s="428"/>
      <c r="E38" s="429" t="s">
        <v>36</v>
      </c>
      <c r="F38" s="1052">
        <f>SUM(F33:G37)</f>
        <v>0</v>
      </c>
      <c r="G38" s="1053"/>
      <c r="H38" s="406"/>
    </row>
    <row r="39" spans="1:8" ht="14.25" x14ac:dyDescent="0.2">
      <c r="A39" s="1047" t="str">
        <f>+gestion!B87</f>
        <v>STYLE LIBRE</v>
      </c>
      <c r="B39" s="1047"/>
      <c r="C39" s="1047"/>
      <c r="D39" s="470" t="str">
        <f>gestion!$O$85</f>
        <v>Éléments</v>
      </c>
      <c r="E39" s="470" t="str">
        <f>gestion!$O$86</f>
        <v>Programme</v>
      </c>
      <c r="F39" s="1066" t="s">
        <v>29</v>
      </c>
      <c r="G39" s="1067"/>
      <c r="H39" s="406"/>
    </row>
    <row r="40" spans="1:8" x14ac:dyDescent="0.2">
      <c r="A40" s="1037" t="str">
        <f>+gestion!B125</f>
        <v>Star 1</v>
      </c>
      <c r="B40" s="1038"/>
      <c r="C40" s="422">
        <f>+gestion!H125</f>
        <v>0.5</v>
      </c>
      <c r="D40" s="625"/>
      <c r="E40" s="626"/>
      <c r="F40" s="1072">
        <f>IF(AND(D40&gt;43465,D40&lt;43831),$C40,0)+IF(AND(E40&gt;43465,E40&lt;43831),$C40,0)</f>
        <v>0</v>
      </c>
      <c r="G40" s="1073"/>
      <c r="H40" s="406"/>
    </row>
    <row r="41" spans="1:8" x14ac:dyDescent="0.2">
      <c r="A41" s="1037" t="str">
        <f>+gestion!B126</f>
        <v>Star 2</v>
      </c>
      <c r="B41" s="1038"/>
      <c r="C41" s="422">
        <f>+gestion!H126</f>
        <v>1</v>
      </c>
      <c r="D41" s="625"/>
      <c r="E41" s="625"/>
      <c r="F41" s="1072">
        <f>IF(AND(D41&gt;43465,D41&lt;43831),$C41,0)+IF(AND(E41&gt;43465,E41&lt;43831),$C41,0)</f>
        <v>0</v>
      </c>
      <c r="G41" s="1073"/>
      <c r="H41" s="406"/>
    </row>
    <row r="42" spans="1:8" x14ac:dyDescent="0.2">
      <c r="A42" s="1037" t="str">
        <f>+gestion!B127</f>
        <v>Star 3</v>
      </c>
      <c r="B42" s="1038"/>
      <c r="C42" s="422">
        <f>+gestion!H127</f>
        <v>1.5</v>
      </c>
      <c r="D42" s="625"/>
      <c r="E42" s="625"/>
      <c r="F42" s="1072">
        <f>IF(AND(D42&gt;43465,D42&lt;43831),$C42,0)+IF(AND(E42&gt;43465,E42&lt;43831),$C42,0)</f>
        <v>0</v>
      </c>
      <c r="G42" s="1073"/>
      <c r="H42" s="406"/>
    </row>
    <row r="43" spans="1:8" x14ac:dyDescent="0.2">
      <c r="A43" s="425"/>
      <c r="B43" s="426"/>
      <c r="C43" s="427"/>
      <c r="D43" s="433"/>
      <c r="E43" s="429" t="s">
        <v>36</v>
      </c>
      <c r="F43" s="1052">
        <f>SUM(F40:G42)</f>
        <v>0</v>
      </c>
      <c r="G43" s="1053"/>
      <c r="H43" s="406"/>
    </row>
    <row r="44" spans="1:8" ht="14.25" x14ac:dyDescent="0.2">
      <c r="A44" s="1061" t="str">
        <f>+gestion!$B$88</f>
        <v>DANSE</v>
      </c>
      <c r="B44" s="1062"/>
      <c r="C44" s="1062"/>
      <c r="D44" s="1065"/>
      <c r="E44" s="419" t="s">
        <v>18</v>
      </c>
      <c r="F44" s="1066" t="s">
        <v>29</v>
      </c>
      <c r="G44" s="1067"/>
      <c r="H44" s="406"/>
    </row>
    <row r="45" spans="1:8" x14ac:dyDescent="0.2">
      <c r="A45" s="1050" t="str">
        <f>_xlfn.CONCAT("1. ",tableau!A42)</f>
        <v>1. Élément</v>
      </c>
      <c r="B45" s="1051"/>
      <c r="C45" s="422">
        <f>tableau!B42</f>
        <v>0.5</v>
      </c>
      <c r="D45" s="434"/>
      <c r="E45" s="625"/>
      <c r="F45" s="1072">
        <f t="shared" ref="F45:F53" si="1">IF(AND($E45&gt;43465,$E45&lt;43831),$C45,0)</f>
        <v>0</v>
      </c>
      <c r="G45" s="1073"/>
      <c r="H45" s="406"/>
    </row>
    <row r="46" spans="1:8" x14ac:dyDescent="0.2">
      <c r="A46" s="1050" t="str">
        <f>tableau!A45</f>
        <v>2a. Valse Hollandaise</v>
      </c>
      <c r="B46" s="1051"/>
      <c r="C46" s="422">
        <f>tableau!B45</f>
        <v>0.5</v>
      </c>
      <c r="D46" s="434"/>
      <c r="E46" s="625"/>
      <c r="F46" s="1072">
        <f t="shared" si="1"/>
        <v>0</v>
      </c>
      <c r="G46" s="1073"/>
      <c r="H46" s="406"/>
    </row>
    <row r="47" spans="1:8" x14ac:dyDescent="0.2">
      <c r="A47" s="1050" t="str">
        <f>tableau!A46</f>
        <v>2b. Tango Canasta</v>
      </c>
      <c r="B47" s="1051"/>
      <c r="C47" s="422">
        <f>tableau!B46</f>
        <v>0.5</v>
      </c>
      <c r="D47" s="434"/>
      <c r="E47" s="625"/>
      <c r="F47" s="1072">
        <f t="shared" si="1"/>
        <v>0</v>
      </c>
      <c r="G47" s="1073"/>
      <c r="H47" s="406"/>
    </row>
    <row r="48" spans="1:8" x14ac:dyDescent="0.2">
      <c r="A48" s="1050" t="str">
        <f>tableau!A49</f>
        <v>3a. Baby Blues</v>
      </c>
      <c r="B48" s="1051"/>
      <c r="C48" s="422">
        <f>tableau!B49</f>
        <v>0.6</v>
      </c>
      <c r="D48" s="434"/>
      <c r="E48" s="625"/>
      <c r="F48" s="1072">
        <f t="shared" si="1"/>
        <v>0</v>
      </c>
      <c r="G48" s="1073"/>
      <c r="H48" s="406"/>
    </row>
    <row r="49" spans="1:8" x14ac:dyDescent="0.2">
      <c r="A49" s="1050" t="str">
        <f>tableau!A50</f>
        <v>3b. Élément</v>
      </c>
      <c r="B49" s="1051"/>
      <c r="C49" s="422">
        <f>tableau!B50</f>
        <v>0.6</v>
      </c>
      <c r="D49" s="434"/>
      <c r="E49" s="625"/>
      <c r="F49" s="1072">
        <f t="shared" si="1"/>
        <v>0</v>
      </c>
      <c r="G49" s="1073"/>
      <c r="H49" s="406"/>
    </row>
    <row r="50" spans="1:8" x14ac:dyDescent="0.2">
      <c r="A50" s="1050" t="str">
        <f>tableau!A53</f>
        <v>4a. Danse Swing</v>
      </c>
      <c r="B50" s="1051"/>
      <c r="C50" s="422">
        <f>tableau!B53</f>
        <v>0.7</v>
      </c>
      <c r="D50" s="434"/>
      <c r="E50" s="625"/>
      <c r="F50" s="1072">
        <f t="shared" si="1"/>
        <v>0</v>
      </c>
      <c r="G50" s="1073"/>
      <c r="H50" s="406"/>
    </row>
    <row r="51" spans="1:8" x14ac:dyDescent="0.2">
      <c r="A51" s="1050" t="str">
        <f>tableau!A54</f>
        <v>4b. Tango Fiesta</v>
      </c>
      <c r="B51" s="1051"/>
      <c r="C51" s="422">
        <f>tableau!B54</f>
        <v>0.7</v>
      </c>
      <c r="D51" s="434"/>
      <c r="E51" s="625"/>
      <c r="F51" s="1072">
        <f t="shared" si="1"/>
        <v>0</v>
      </c>
      <c r="G51" s="1073"/>
      <c r="H51" s="406"/>
    </row>
    <row r="52" spans="1:8" x14ac:dyDescent="0.2">
      <c r="A52" s="1050" t="s">
        <v>443</v>
      </c>
      <c r="B52" s="1051"/>
      <c r="C52" s="422">
        <f>tableau!B57</f>
        <v>0.7</v>
      </c>
      <c r="D52" s="434"/>
      <c r="E52" s="625"/>
      <c r="F52" s="1072">
        <f t="shared" si="1"/>
        <v>0</v>
      </c>
      <c r="G52" s="1073"/>
      <c r="H52" s="406"/>
    </row>
    <row r="53" spans="1:8" x14ac:dyDescent="0.2">
      <c r="A53" s="1050" t="s">
        <v>558</v>
      </c>
      <c r="B53" s="1051"/>
      <c r="C53" s="422">
        <f>tableau!B58</f>
        <v>0.7</v>
      </c>
      <c r="D53" s="435"/>
      <c r="E53" s="625"/>
      <c r="F53" s="1072">
        <f t="shared" si="1"/>
        <v>0</v>
      </c>
      <c r="G53" s="1073"/>
      <c r="H53" s="406"/>
    </row>
    <row r="54" spans="1:8" x14ac:dyDescent="0.2">
      <c r="A54" s="426"/>
      <c r="B54" s="426"/>
      <c r="C54" s="426"/>
      <c r="D54" s="433"/>
      <c r="E54" s="429" t="s">
        <v>36</v>
      </c>
      <c r="F54" s="1052">
        <f>SUM(F45:G53)</f>
        <v>0</v>
      </c>
      <c r="G54" s="1053"/>
      <c r="H54" s="406"/>
    </row>
    <row r="55" spans="1:8" x14ac:dyDescent="0.2">
      <c r="A55" s="436"/>
      <c r="B55" s="436"/>
      <c r="C55" s="436"/>
      <c r="D55" s="436"/>
      <c r="E55" s="436"/>
      <c r="F55" s="1068"/>
      <c r="G55" s="1068"/>
      <c r="H55" s="437"/>
    </row>
    <row r="56" spans="1:8" ht="15.75" x14ac:dyDescent="0.25">
      <c r="A56" s="436"/>
      <c r="B56" s="1069" t="s">
        <v>26</v>
      </c>
      <c r="C56" s="1070"/>
      <c r="D56" s="1071"/>
      <c r="E56" s="1048">
        <f>+G29+F38+F43+F54</f>
        <v>0</v>
      </c>
      <c r="F56" s="1049"/>
      <c r="G56" s="438"/>
      <c r="H56" s="405"/>
    </row>
    <row r="58" spans="1:8" x14ac:dyDescent="0.2">
      <c r="A58" s="811" t="str">
        <f>+gestion!$B$81</f>
        <v>N.B. :  Joindre une copie très lisible des parties du sommaire de test ou de la certification.</v>
      </c>
      <c r="B58" s="811"/>
      <c r="C58" s="811"/>
      <c r="D58" s="811"/>
      <c r="E58" s="811"/>
      <c r="F58" s="811"/>
      <c r="G58" s="811"/>
      <c r="H58" s="811"/>
    </row>
    <row r="59" spans="1:8" x14ac:dyDescent="0.2">
      <c r="A59" s="210"/>
      <c r="B59" s="210"/>
      <c r="C59" s="210"/>
      <c r="D59" s="210"/>
      <c r="E59" s="210"/>
      <c r="F59" s="210"/>
      <c r="G59" s="210"/>
      <c r="H59" s="210"/>
    </row>
    <row r="60" spans="1:8" x14ac:dyDescent="0.2">
      <c r="B60" s="210"/>
      <c r="C60" s="402" t="s">
        <v>52</v>
      </c>
      <c r="D60" s="402"/>
      <c r="E60" s="210"/>
      <c r="F60" s="325" t="str">
        <f>+'données a remplir'!$F$8</f>
        <v/>
      </c>
      <c r="G60" s="325"/>
      <c r="H60" s="361"/>
    </row>
    <row r="61" spans="1:8" x14ac:dyDescent="0.2">
      <c r="B61" s="210"/>
      <c r="C61" s="402"/>
      <c r="D61" s="245"/>
      <c r="E61" s="210"/>
      <c r="F61" s="245"/>
      <c r="G61" s="245"/>
      <c r="H61" s="221"/>
    </row>
    <row r="62" spans="1:8" x14ac:dyDescent="0.2">
      <c r="B62" s="210"/>
      <c r="C62" s="402" t="s">
        <v>53</v>
      </c>
      <c r="D62" s="402"/>
      <c r="E62" s="210"/>
      <c r="F62" s="325" t="str">
        <f>+'données a remplir'!$F$9</f>
        <v/>
      </c>
      <c r="G62" s="325"/>
      <c r="H62" s="361"/>
    </row>
    <row r="63" spans="1:8" x14ac:dyDescent="0.2">
      <c r="B63" s="210"/>
      <c r="C63" s="402"/>
      <c r="D63" s="245"/>
      <c r="E63" s="210"/>
      <c r="F63" s="245"/>
      <c r="G63" s="245"/>
      <c r="H63" s="221"/>
    </row>
    <row r="64" spans="1:8" x14ac:dyDescent="0.2">
      <c r="B64" s="210"/>
      <c r="C64" s="378" t="s">
        <v>54</v>
      </c>
      <c r="D64" s="378"/>
      <c r="E64" s="210"/>
      <c r="F64" s="325" t="str">
        <f>+'données a remplir'!$F$10</f>
        <v/>
      </c>
      <c r="G64" s="325"/>
      <c r="H64" s="361"/>
    </row>
  </sheetData>
  <sheetProtection algorithmName="SHA-512" hashValue="sc/eNWCibH8R+nvhY8UeAkGJz6+us4ODj+xWn7FaxLjNJ5XjH14G5hGkiyMvXmLGZbbIcQXq6lIvfd0a0q046A==" saltValue="VYrbp7eYngSw65at3dlOwA==" spinCount="100000" sheet="1"/>
  <protectedRanges>
    <protectedRange sqref="B9:D11 G9:H11" name="Plage1_3_1_1"/>
    <protectedRange sqref="E45:E53 E33:E37 D40:D42 E41:E42 D23:F28" name="Plage1"/>
  </protectedRanges>
  <mergeCells count="77">
    <mergeCell ref="A58:H58"/>
    <mergeCell ref="A53:B53"/>
    <mergeCell ref="F53:G53"/>
    <mergeCell ref="F54:G54"/>
    <mergeCell ref="F55:G55"/>
    <mergeCell ref="B56:D56"/>
    <mergeCell ref="E56:F56"/>
    <mergeCell ref="A50:B50"/>
    <mergeCell ref="F50:G50"/>
    <mergeCell ref="A51:B51"/>
    <mergeCell ref="F51:G51"/>
    <mergeCell ref="A52:B52"/>
    <mergeCell ref="F52:G52"/>
    <mergeCell ref="A44:D44"/>
    <mergeCell ref="F44:G44"/>
    <mergeCell ref="A48:B48"/>
    <mergeCell ref="F48:G48"/>
    <mergeCell ref="A49:B49"/>
    <mergeCell ref="F49:G49"/>
    <mergeCell ref="A45:B45"/>
    <mergeCell ref="F45:G45"/>
    <mergeCell ref="A46:B46"/>
    <mergeCell ref="F46:G46"/>
    <mergeCell ref="A47:B47"/>
    <mergeCell ref="F47:G47"/>
    <mergeCell ref="A41:B41"/>
    <mergeCell ref="F41:G41"/>
    <mergeCell ref="A42:B42"/>
    <mergeCell ref="F42:G42"/>
    <mergeCell ref="F43:G43"/>
    <mergeCell ref="F38:G38"/>
    <mergeCell ref="A39:C39"/>
    <mergeCell ref="F39:G39"/>
    <mergeCell ref="A40:B40"/>
    <mergeCell ref="F40:G40"/>
    <mergeCell ref="A35:B35"/>
    <mergeCell ref="F35:G35"/>
    <mergeCell ref="A36:B36"/>
    <mergeCell ref="F36:G36"/>
    <mergeCell ref="A37:B37"/>
    <mergeCell ref="F37:G37"/>
    <mergeCell ref="F31:G32"/>
    <mergeCell ref="A32:D32"/>
    <mergeCell ref="A33:B33"/>
    <mergeCell ref="F33:G33"/>
    <mergeCell ref="A34:B34"/>
    <mergeCell ref="F34:G34"/>
    <mergeCell ref="A27:B27"/>
    <mergeCell ref="A28:B28"/>
    <mergeCell ref="A31:D31"/>
    <mergeCell ref="E31:E32"/>
    <mergeCell ref="A22:B22"/>
    <mergeCell ref="A23:B23"/>
    <mergeCell ref="A24:B24"/>
    <mergeCell ref="A25:B25"/>
    <mergeCell ref="A26:B26"/>
    <mergeCell ref="A14:H14"/>
    <mergeCell ref="A16:H16"/>
    <mergeCell ref="A17:H17"/>
    <mergeCell ref="A18:H18"/>
    <mergeCell ref="A21:F21"/>
    <mergeCell ref="E12:F12"/>
    <mergeCell ref="A13:B13"/>
    <mergeCell ref="E13:F13"/>
    <mergeCell ref="G13:H13"/>
    <mergeCell ref="B11:D11"/>
    <mergeCell ref="C13:D13"/>
    <mergeCell ref="G9:H9"/>
    <mergeCell ref="B9:D9"/>
    <mergeCell ref="E10:F10"/>
    <mergeCell ref="E11:F11"/>
    <mergeCell ref="G11:H11"/>
    <mergeCell ref="A2:H2"/>
    <mergeCell ref="A3:H3"/>
    <mergeCell ref="A4:H4"/>
    <mergeCell ref="A5:H5"/>
    <mergeCell ref="A6:H6"/>
  </mergeCells>
  <printOptions horizontalCentered="1"/>
  <pageMargins left="0" right="0" top="0.55118110236220474" bottom="0.55118110236220474" header="0.31496062992125984" footer="0.31496062992125984"/>
  <pageSetup scale="84" orientation="portrait" r:id="rId1"/>
  <headerFooter>
    <oddHeader>&amp;LLauréats 2019</oddHeader>
    <oddFooter>&amp;LCandidat 2&amp;C&amp;14PATINAGE LAURENTIDES&amp;R&amp;A</oddFooter>
  </headerFooter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sheetPr>
    <tabColor rgb="FF92D050"/>
  </sheetPr>
  <dimension ref="A1:J64"/>
  <sheetViews>
    <sheetView showGridLines="0" zoomScaleNormal="100" workbookViewId="0">
      <selection activeCell="B9" sqref="B9:D9"/>
    </sheetView>
  </sheetViews>
  <sheetFormatPr baseColWidth="10" defaultRowHeight="12.75" x14ac:dyDescent="0.2"/>
  <cols>
    <col min="1" max="4" width="11.42578125" style="212"/>
    <col min="5" max="5" width="13" style="212" customWidth="1"/>
    <col min="6" max="7" width="11.42578125" style="212"/>
    <col min="8" max="8" width="18" style="212" customWidth="1"/>
    <col min="9" max="16384" width="11.42578125" style="212"/>
  </cols>
  <sheetData>
    <row r="1" spans="1:8" x14ac:dyDescent="0.2">
      <c r="A1" s="209"/>
      <c r="B1" s="209"/>
      <c r="C1" s="209"/>
      <c r="D1" s="381"/>
      <c r="E1" s="209"/>
      <c r="F1" s="209"/>
      <c r="G1" s="210"/>
      <c r="H1" s="211"/>
    </row>
    <row r="2" spans="1:8" x14ac:dyDescent="0.2">
      <c r="A2" s="796" t="s">
        <v>14</v>
      </c>
      <c r="B2" s="796"/>
      <c r="C2" s="796"/>
      <c r="D2" s="796"/>
      <c r="E2" s="796"/>
      <c r="F2" s="796"/>
      <c r="G2" s="796"/>
      <c r="H2" s="796"/>
    </row>
    <row r="3" spans="1:8" x14ac:dyDescent="0.2">
      <c r="A3" s="796" t="s">
        <v>43</v>
      </c>
      <c r="B3" s="796"/>
      <c r="C3" s="796"/>
      <c r="D3" s="796"/>
      <c r="E3" s="796"/>
      <c r="F3" s="796"/>
      <c r="G3" s="796"/>
      <c r="H3" s="796"/>
    </row>
    <row r="4" spans="1:8" s="403" customFormat="1" x14ac:dyDescent="0.2">
      <c r="A4" s="1046" t="str">
        <f>CONCATENATE(gestion!$P$3,gestion!$Q$3,gestion!$P$4,gestion!$Q$4)</f>
        <v>Du  1 janvier 2019  au  31 décembre 2019</v>
      </c>
      <c r="B4" s="1046"/>
      <c r="C4" s="1046"/>
      <c r="D4" s="1046"/>
      <c r="E4" s="1046"/>
      <c r="F4" s="1046"/>
      <c r="G4" s="1046"/>
      <c r="H4" s="1046"/>
    </row>
    <row r="5" spans="1:8" s="214" customFormat="1" ht="15.75" customHeight="1" x14ac:dyDescent="0.2">
      <c r="A5" s="801" t="s">
        <v>5</v>
      </c>
      <c r="B5" s="801"/>
      <c r="C5" s="801"/>
      <c r="D5" s="801"/>
      <c r="E5" s="801"/>
      <c r="F5" s="801"/>
      <c r="G5" s="801"/>
      <c r="H5" s="801"/>
    </row>
    <row r="6" spans="1:8" ht="15.75" customHeight="1" x14ac:dyDescent="0.2">
      <c r="A6" s="801" t="str">
        <f>gestion!$B$65</f>
        <v xml:space="preserve"> PATINEUR OU PATINEUSE PATINAGE PLUS AVEC TEST(S) 
(8 ANS ET MOINS)</v>
      </c>
      <c r="B6" s="801"/>
      <c r="C6" s="801"/>
      <c r="D6" s="801"/>
      <c r="E6" s="801"/>
      <c r="F6" s="801"/>
      <c r="G6" s="801"/>
      <c r="H6" s="801"/>
    </row>
    <row r="7" spans="1:8" s="405" customFormat="1" ht="15.75" customHeight="1" x14ac:dyDescent="0.2">
      <c r="A7" s="404"/>
      <c r="B7" s="404"/>
      <c r="C7" s="404"/>
      <c r="D7" s="404"/>
      <c r="E7" s="404"/>
      <c r="F7" s="404"/>
      <c r="G7" s="404"/>
      <c r="H7" s="404"/>
    </row>
    <row r="8" spans="1:8" x14ac:dyDescent="0.2">
      <c r="A8" s="210"/>
      <c r="B8" s="210"/>
      <c r="C8" s="210"/>
      <c r="D8" s="383"/>
      <c r="E8" s="210"/>
      <c r="F8" s="210"/>
      <c r="G8" s="210"/>
      <c r="H8" s="211"/>
    </row>
    <row r="9" spans="1:8" x14ac:dyDescent="0.2">
      <c r="A9" s="216" t="s">
        <v>48</v>
      </c>
      <c r="B9" s="790"/>
      <c r="C9" s="790"/>
      <c r="D9" s="790"/>
      <c r="E9" s="380" t="s">
        <v>51</v>
      </c>
      <c r="F9" s="380"/>
      <c r="G9" s="807"/>
      <c r="H9" s="807"/>
    </row>
    <row r="10" spans="1:8" x14ac:dyDescent="0.2">
      <c r="A10" s="216"/>
      <c r="B10" s="217"/>
      <c r="C10" s="217"/>
      <c r="D10" s="384"/>
      <c r="E10" s="800"/>
      <c r="F10" s="800"/>
      <c r="G10" s="304"/>
      <c r="H10" s="305"/>
    </row>
    <row r="11" spans="1:8" x14ac:dyDescent="0.2">
      <c r="A11" s="216" t="s">
        <v>74</v>
      </c>
      <c r="B11" s="790"/>
      <c r="C11" s="790"/>
      <c r="D11" s="790"/>
      <c r="E11" s="800" t="s">
        <v>13</v>
      </c>
      <c r="F11" s="800"/>
      <c r="G11" s="807"/>
      <c r="H11" s="807"/>
    </row>
    <row r="12" spans="1:8" x14ac:dyDescent="0.2">
      <c r="A12" s="379"/>
      <c r="B12" s="318"/>
      <c r="C12" s="318"/>
      <c r="D12" s="385"/>
      <c r="E12" s="800"/>
      <c r="F12" s="800"/>
      <c r="G12" s="306"/>
      <c r="H12" s="306"/>
    </row>
    <row r="13" spans="1:8" x14ac:dyDescent="0.2">
      <c r="A13" s="800" t="s">
        <v>50</v>
      </c>
      <c r="B13" s="800"/>
      <c r="C13" s="790">
        <f>'données a remplir'!$E$7</f>
        <v>0</v>
      </c>
      <c r="D13" s="790"/>
      <c r="E13" s="808" t="s">
        <v>380</v>
      </c>
      <c r="F13" s="808"/>
      <c r="G13" s="807">
        <f>'données a remplir'!$E$6</f>
        <v>0</v>
      </c>
      <c r="H13" s="807" t="s">
        <v>508</v>
      </c>
    </row>
    <row r="14" spans="1:8" s="357" customFormat="1" ht="20.25" x14ac:dyDescent="0.3">
      <c r="A14" s="891"/>
      <c r="B14" s="891"/>
      <c r="C14" s="891"/>
      <c r="D14" s="891"/>
      <c r="E14" s="891"/>
      <c r="F14" s="891"/>
      <c r="G14" s="891"/>
      <c r="H14" s="891"/>
    </row>
    <row r="15" spans="1:8" s="357" customFormat="1" x14ac:dyDescent="0.2">
      <c r="A15" s="356" t="s">
        <v>415</v>
      </c>
      <c r="B15" s="221"/>
      <c r="C15" s="221"/>
      <c r="D15" s="386"/>
      <c r="E15" s="222"/>
      <c r="F15" s="222"/>
      <c r="G15" s="210"/>
      <c r="H15" s="211"/>
    </row>
    <row r="16" spans="1:8" s="357" customFormat="1" x14ac:dyDescent="0.2">
      <c r="A16" s="945" t="str">
        <f>_xlfn.CONCAT(gestion!$B$141," ",gestion!$B$152," ",gestion!$Q$4)</f>
        <v>Limite d'age 8 ans et moins au 31 décembre 2019</v>
      </c>
      <c r="B16" s="945"/>
      <c r="C16" s="945"/>
      <c r="D16" s="945"/>
      <c r="E16" s="945"/>
      <c r="F16" s="945"/>
      <c r="G16" s="945"/>
      <c r="H16" s="945"/>
    </row>
    <row r="17" spans="1:9" s="357" customFormat="1" x14ac:dyDescent="0.2">
      <c r="A17" s="945" t="str">
        <f>gestion!$B$145</f>
        <v>Chaque Club enverra 3 candidatures.</v>
      </c>
      <c r="B17" s="945"/>
      <c r="C17" s="945"/>
      <c r="D17" s="945"/>
      <c r="E17" s="945"/>
      <c r="F17" s="945"/>
      <c r="G17" s="945"/>
      <c r="H17" s="945"/>
    </row>
    <row r="18" spans="1:9" x14ac:dyDescent="0.2">
      <c r="A18" s="1054" t="str">
        <f>_xlfn.CONCAT(gestion!$B$153," entre le ",gestion!$Q$3," et le ",gestion!$Q$4)</f>
        <v>Seuls sont éligibles la patineuse ou le patineur ayant terminé l'ÉTAPE 6 entre le 1 janvier 2019 et le 31 décembre 2019</v>
      </c>
      <c r="B18" s="1054"/>
      <c r="C18" s="1054"/>
      <c r="D18" s="1054"/>
      <c r="E18" s="1054"/>
      <c r="F18" s="1054"/>
      <c r="G18" s="1054"/>
      <c r="H18" s="1054"/>
    </row>
    <row r="19" spans="1:9" x14ac:dyDescent="0.2">
      <c r="A19" s="212" t="str">
        <f>_xlfn.CONCAT(gestion!$B$154," ",gestion!$S$3," ",gestion!$B$156)</f>
        <v>nous comptabiliserons les rubans réussis en 2019 ainsi que les tests de Patinage Canada énumérés ci-dessous.</v>
      </c>
    </row>
    <row r="21" spans="1:9" x14ac:dyDescent="0.2">
      <c r="A21" s="1058" t="s">
        <v>112</v>
      </c>
      <c r="B21" s="1058"/>
      <c r="C21" s="1058"/>
      <c r="D21" s="1058"/>
      <c r="E21" s="1058"/>
      <c r="F21" s="1058"/>
      <c r="G21" s="406"/>
      <c r="H21" s="406"/>
    </row>
    <row r="22" spans="1:9" ht="25.5" x14ac:dyDescent="0.2">
      <c r="A22" s="1059" t="s">
        <v>113</v>
      </c>
      <c r="B22" s="1060"/>
      <c r="C22" s="410" t="s">
        <v>29</v>
      </c>
      <c r="D22" s="411" t="s">
        <v>114</v>
      </c>
      <c r="E22" s="411" t="s">
        <v>115</v>
      </c>
      <c r="F22" s="411" t="s">
        <v>116</v>
      </c>
      <c r="G22" s="412" t="s">
        <v>29</v>
      </c>
      <c r="H22" s="406"/>
    </row>
    <row r="23" spans="1:9" x14ac:dyDescent="0.2">
      <c r="A23" s="1037" t="str">
        <f>+gestion!B157</f>
        <v>Étape 1</v>
      </c>
      <c r="B23" s="1038"/>
      <c r="C23" s="407">
        <f>+gestion!$H157</f>
        <v>0.2</v>
      </c>
      <c r="D23" s="625"/>
      <c r="E23" s="625"/>
      <c r="F23" s="625"/>
      <c r="G23" s="413">
        <f t="shared" ref="G23:G28" si="0">IF(AND(D23&gt;43465,D23&lt;43831),$C23,0)+IF(AND(E23&gt;43465,E23&lt;43831),$C23,0)+IF(AND(F23&gt;43465,F23&lt;43831),$C23,0)</f>
        <v>0</v>
      </c>
      <c r="H23" s="406"/>
    </row>
    <row r="24" spans="1:9" x14ac:dyDescent="0.2">
      <c r="A24" s="1037" t="str">
        <f>+gestion!B158</f>
        <v>Étape 2</v>
      </c>
      <c r="B24" s="1038"/>
      <c r="C24" s="407">
        <f>+gestion!$H158</f>
        <v>0.2</v>
      </c>
      <c r="D24" s="625"/>
      <c r="E24" s="625"/>
      <c r="F24" s="625"/>
      <c r="G24" s="413">
        <f t="shared" si="0"/>
        <v>0</v>
      </c>
      <c r="H24" s="406"/>
    </row>
    <row r="25" spans="1:9" x14ac:dyDescent="0.2">
      <c r="A25" s="1037" t="str">
        <f>+gestion!B159</f>
        <v>Étape 3</v>
      </c>
      <c r="B25" s="1038"/>
      <c r="C25" s="407">
        <f>+gestion!$H159</f>
        <v>0.2</v>
      </c>
      <c r="D25" s="625"/>
      <c r="E25" s="625"/>
      <c r="F25" s="625"/>
      <c r="G25" s="413">
        <f t="shared" si="0"/>
        <v>0</v>
      </c>
      <c r="H25" s="406"/>
    </row>
    <row r="26" spans="1:9" x14ac:dyDescent="0.2">
      <c r="A26" s="1037" t="str">
        <f>+gestion!B160</f>
        <v>Étape 4</v>
      </c>
      <c r="B26" s="1038"/>
      <c r="C26" s="407">
        <f>+gestion!$H160</f>
        <v>0.2</v>
      </c>
      <c r="D26" s="625"/>
      <c r="E26" s="625"/>
      <c r="F26" s="625"/>
      <c r="G26" s="413">
        <f t="shared" si="0"/>
        <v>0</v>
      </c>
      <c r="H26" s="406"/>
    </row>
    <row r="27" spans="1:9" x14ac:dyDescent="0.2">
      <c r="A27" s="1037" t="str">
        <f>+gestion!B161</f>
        <v>Étape 5</v>
      </c>
      <c r="B27" s="1038"/>
      <c r="C27" s="407">
        <f>+gestion!$H161</f>
        <v>0.2</v>
      </c>
      <c r="D27" s="625"/>
      <c r="E27" s="625"/>
      <c r="F27" s="625"/>
      <c r="G27" s="413">
        <f t="shared" si="0"/>
        <v>0</v>
      </c>
      <c r="H27" s="406"/>
    </row>
    <row r="28" spans="1:9" x14ac:dyDescent="0.2">
      <c r="A28" s="1037" t="str">
        <f>+gestion!B162</f>
        <v>Étape 6</v>
      </c>
      <c r="B28" s="1038"/>
      <c r="C28" s="407">
        <f>+gestion!$H162</f>
        <v>0.2</v>
      </c>
      <c r="D28" s="625"/>
      <c r="E28" s="625"/>
      <c r="F28" s="625"/>
      <c r="G28" s="413">
        <f t="shared" si="0"/>
        <v>0</v>
      </c>
      <c r="H28" s="406"/>
    </row>
    <row r="29" spans="1:9" x14ac:dyDescent="0.2">
      <c r="A29" s="414"/>
      <c r="B29" s="414"/>
      <c r="C29" s="415"/>
      <c r="D29" s="415"/>
      <c r="E29" s="415"/>
      <c r="F29" s="416" t="s">
        <v>36</v>
      </c>
      <c r="G29" s="417">
        <f>SUM(G23:G28)</f>
        <v>0</v>
      </c>
      <c r="H29" s="406"/>
    </row>
    <row r="30" spans="1:9" x14ac:dyDescent="0.2">
      <c r="A30" s="414"/>
      <c r="B30" s="415"/>
      <c r="C30" s="415"/>
      <c r="D30" s="415"/>
      <c r="E30" s="415"/>
      <c r="F30" s="418"/>
      <c r="G30" s="406"/>
    </row>
    <row r="31" spans="1:9" x14ac:dyDescent="0.2">
      <c r="A31" s="1063" t="s">
        <v>57</v>
      </c>
      <c r="B31" s="1064"/>
      <c r="C31" s="1064"/>
      <c r="D31" s="1064"/>
      <c r="E31" s="1055" t="s">
        <v>18</v>
      </c>
      <c r="F31" s="1055" t="s">
        <v>29</v>
      </c>
      <c r="G31" s="1057"/>
      <c r="H31" s="406"/>
      <c r="I31" s="420"/>
    </row>
    <row r="32" spans="1:9" ht="14.25" x14ac:dyDescent="0.2">
      <c r="A32" s="1061" t="str">
        <f>+gestion!J82</f>
        <v>HABILETÉS</v>
      </c>
      <c r="B32" s="1062"/>
      <c r="C32" s="1062"/>
      <c r="D32" s="1062"/>
      <c r="E32" s="1056"/>
      <c r="F32" s="1056"/>
      <c r="G32" s="1056"/>
      <c r="H32" s="406"/>
      <c r="I32" s="421"/>
    </row>
    <row r="33" spans="1:9" x14ac:dyDescent="0.2">
      <c r="A33" s="1037" t="str">
        <f>+gestion!B125</f>
        <v>Star 1</v>
      </c>
      <c r="B33" s="1038"/>
      <c r="C33" s="422">
        <f>+gestion!H125</f>
        <v>0.5</v>
      </c>
      <c r="D33" s="423"/>
      <c r="E33" s="625"/>
      <c r="F33" s="1048">
        <f>IF(AND($E33&gt;43465,$E33&lt;43831),$C33,0)</f>
        <v>0</v>
      </c>
      <c r="G33" s="1049"/>
      <c r="H33" s="406"/>
      <c r="I33" s="421"/>
    </row>
    <row r="34" spans="1:9" x14ac:dyDescent="0.2">
      <c r="A34" s="1037" t="str">
        <f>+gestion!B126</f>
        <v>Star 2</v>
      </c>
      <c r="B34" s="1038"/>
      <c r="C34" s="422">
        <f>+gestion!H126</f>
        <v>1</v>
      </c>
      <c r="D34" s="423"/>
      <c r="E34" s="625"/>
      <c r="F34" s="1048">
        <f>IF(AND($E34&gt;43465,$E34&lt;43831),$C34,0)</f>
        <v>0</v>
      </c>
      <c r="G34" s="1049"/>
      <c r="H34" s="406"/>
      <c r="I34" s="421"/>
    </row>
    <row r="35" spans="1:9" x14ac:dyDescent="0.2">
      <c r="A35" s="1037" t="str">
        <f>+gestion!B127</f>
        <v>Star 3</v>
      </c>
      <c r="B35" s="1038"/>
      <c r="C35" s="422">
        <f>+gestion!H127</f>
        <v>1.5</v>
      </c>
      <c r="D35" s="424"/>
      <c r="E35" s="625"/>
      <c r="F35" s="1048">
        <f>IF(AND($E35&gt;43465,$E35&lt;43831),$C35,0)</f>
        <v>0</v>
      </c>
      <c r="G35" s="1049"/>
      <c r="H35" s="406"/>
      <c r="I35" s="421"/>
    </row>
    <row r="36" spans="1:9" x14ac:dyDescent="0.2">
      <c r="A36" s="1037" t="str">
        <f>+gestion!B128</f>
        <v>Star 4</v>
      </c>
      <c r="B36" s="1038"/>
      <c r="C36" s="422">
        <f>+gestion!H128</f>
        <v>2</v>
      </c>
      <c r="D36" s="424"/>
      <c r="E36" s="625"/>
      <c r="F36" s="1048">
        <f>IF(AND($E36&gt;43465,$E36&lt;43831),$C36,0)</f>
        <v>0</v>
      </c>
      <c r="G36" s="1049"/>
      <c r="H36" s="406"/>
      <c r="I36" s="421"/>
    </row>
    <row r="37" spans="1:9" x14ac:dyDescent="0.2">
      <c r="A37" s="1074" t="str">
        <f>+gestion!B129</f>
        <v>Star 5</v>
      </c>
      <c r="B37" s="1075"/>
      <c r="C37" s="422">
        <f>+gestion!H129</f>
        <v>2.5</v>
      </c>
      <c r="D37" s="424"/>
      <c r="E37" s="625"/>
      <c r="F37" s="1048">
        <f>IF(AND($E37&gt;43465,$E37&lt;43831),$C37,0)</f>
        <v>0</v>
      </c>
      <c r="G37" s="1049"/>
      <c r="H37" s="406"/>
      <c r="I37" s="421"/>
    </row>
    <row r="38" spans="1:9" x14ac:dyDescent="0.2">
      <c r="A38" s="425"/>
      <c r="B38" s="426"/>
      <c r="C38" s="427"/>
      <c r="D38" s="428"/>
      <c r="E38" s="429" t="s">
        <v>36</v>
      </c>
      <c r="F38" s="1052">
        <f>SUM(F33:G37)</f>
        <v>0</v>
      </c>
      <c r="G38" s="1053"/>
      <c r="H38" s="406"/>
      <c r="I38" s="430"/>
    </row>
    <row r="39" spans="1:9" ht="14.25" x14ac:dyDescent="0.2">
      <c r="A39" s="1047" t="str">
        <f>+gestion!B87</f>
        <v>STYLE LIBRE</v>
      </c>
      <c r="B39" s="1047"/>
      <c r="C39" s="1047"/>
      <c r="D39" s="470" t="str">
        <f>gestion!$O$85</f>
        <v>Éléments</v>
      </c>
      <c r="E39" s="470" t="str">
        <f>gestion!$O$86</f>
        <v>Programme</v>
      </c>
      <c r="F39" s="1066" t="s">
        <v>29</v>
      </c>
      <c r="G39" s="1067"/>
      <c r="H39" s="406"/>
      <c r="I39" s="431"/>
    </row>
    <row r="40" spans="1:9" x14ac:dyDescent="0.2">
      <c r="A40" s="1037" t="str">
        <f>+gestion!B125</f>
        <v>Star 1</v>
      </c>
      <c r="B40" s="1038"/>
      <c r="C40" s="422">
        <f>+gestion!H125</f>
        <v>0.5</v>
      </c>
      <c r="D40" s="625"/>
      <c r="E40" s="518"/>
      <c r="F40" s="1048">
        <f>IF(AND(D40&gt;43465,D40&lt;43831),$C40,0)+IF(AND(E40&gt;43465,E40&lt;43831),$C40,0)</f>
        <v>0</v>
      </c>
      <c r="G40" s="1049"/>
      <c r="H40" s="406"/>
      <c r="I40" s="432"/>
    </row>
    <row r="41" spans="1:9" x14ac:dyDescent="0.2">
      <c r="A41" s="1037" t="str">
        <f>+gestion!B126</f>
        <v>Star 2</v>
      </c>
      <c r="B41" s="1038"/>
      <c r="C41" s="422">
        <f>+gestion!H126</f>
        <v>1</v>
      </c>
      <c r="D41" s="625"/>
      <c r="E41" s="625"/>
      <c r="F41" s="1048">
        <f>IF(AND(D41&gt;43465,D41&lt;43831),$C41,0)+IF(AND(E41&gt;43465,E41&lt;43831),$C41,0)</f>
        <v>0</v>
      </c>
      <c r="G41" s="1049"/>
      <c r="H41" s="406"/>
      <c r="I41" s="432"/>
    </row>
    <row r="42" spans="1:9" x14ac:dyDescent="0.2">
      <c r="A42" s="1037" t="str">
        <f>+gestion!B127</f>
        <v>Star 3</v>
      </c>
      <c r="B42" s="1038"/>
      <c r="C42" s="422">
        <f>+gestion!H127</f>
        <v>1.5</v>
      </c>
      <c r="D42" s="625"/>
      <c r="E42" s="625"/>
      <c r="F42" s="1048">
        <f>IF(AND(D42&gt;43465,D42&lt;43831),$C42,0)+IF(AND(E42&gt;43465,E42&lt;43831),$C42,0)</f>
        <v>0</v>
      </c>
      <c r="G42" s="1049"/>
      <c r="H42" s="406"/>
      <c r="I42" s="432"/>
    </row>
    <row r="43" spans="1:9" x14ac:dyDescent="0.2">
      <c r="A43" s="425"/>
      <c r="B43" s="426"/>
      <c r="C43" s="427"/>
      <c r="D43" s="433"/>
      <c r="E43" s="429" t="s">
        <v>36</v>
      </c>
      <c r="F43" s="1052">
        <f>SUM(F40:G42)</f>
        <v>0</v>
      </c>
      <c r="G43" s="1053"/>
      <c r="H43" s="406"/>
      <c r="I43" s="432"/>
    </row>
    <row r="44" spans="1:9" ht="14.25" x14ac:dyDescent="0.2">
      <c r="A44" s="1061" t="str">
        <f>+gestion!$B$88</f>
        <v>DANSE</v>
      </c>
      <c r="B44" s="1062"/>
      <c r="C44" s="1062"/>
      <c r="D44" s="1065"/>
      <c r="E44" s="419" t="s">
        <v>18</v>
      </c>
      <c r="F44" s="1066" t="s">
        <v>29</v>
      </c>
      <c r="G44" s="1067"/>
      <c r="H44" s="406"/>
      <c r="I44" s="405"/>
    </row>
    <row r="45" spans="1:9" x14ac:dyDescent="0.2">
      <c r="A45" s="1050" t="str">
        <f>_xlfn.CONCAT("1. ",tableau!A42)</f>
        <v>1. Élément</v>
      </c>
      <c r="B45" s="1051"/>
      <c r="C45" s="422">
        <f>tableau!B42</f>
        <v>0.5</v>
      </c>
      <c r="D45" s="434"/>
      <c r="E45" s="625"/>
      <c r="F45" s="1048">
        <f t="shared" ref="F45:F53" si="1">IF(AND($E45&gt;43465,$E45&lt;43831),$C45,0)</f>
        <v>0</v>
      </c>
      <c r="G45" s="1049"/>
      <c r="H45" s="406"/>
      <c r="I45" s="432"/>
    </row>
    <row r="46" spans="1:9" x14ac:dyDescent="0.2">
      <c r="A46" s="1050" t="str">
        <f>tableau!A45</f>
        <v>2a. Valse Hollandaise</v>
      </c>
      <c r="B46" s="1051"/>
      <c r="C46" s="422">
        <f>tableau!B45</f>
        <v>0.5</v>
      </c>
      <c r="D46" s="434"/>
      <c r="E46" s="625"/>
      <c r="F46" s="1048">
        <f t="shared" si="1"/>
        <v>0</v>
      </c>
      <c r="G46" s="1049"/>
      <c r="H46" s="406"/>
      <c r="I46" s="432"/>
    </row>
    <row r="47" spans="1:9" x14ac:dyDescent="0.2">
      <c r="A47" s="1050" t="str">
        <f>tableau!A46</f>
        <v>2b. Tango Canasta</v>
      </c>
      <c r="B47" s="1051"/>
      <c r="C47" s="422">
        <f>tableau!B46</f>
        <v>0.5</v>
      </c>
      <c r="D47" s="434"/>
      <c r="E47" s="625"/>
      <c r="F47" s="1048">
        <f t="shared" si="1"/>
        <v>0</v>
      </c>
      <c r="G47" s="1049"/>
      <c r="H47" s="406"/>
      <c r="I47" s="432"/>
    </row>
    <row r="48" spans="1:9" x14ac:dyDescent="0.2">
      <c r="A48" s="1050" t="str">
        <f>tableau!A49</f>
        <v>3a. Baby Blues</v>
      </c>
      <c r="B48" s="1051"/>
      <c r="C48" s="422">
        <f>tableau!B49</f>
        <v>0.6</v>
      </c>
      <c r="D48" s="434"/>
      <c r="E48" s="625"/>
      <c r="F48" s="1048">
        <f t="shared" si="1"/>
        <v>0</v>
      </c>
      <c r="G48" s="1049"/>
      <c r="H48" s="406"/>
      <c r="I48" s="432"/>
    </row>
    <row r="49" spans="1:10" x14ac:dyDescent="0.2">
      <c r="A49" s="1050" t="str">
        <f>tableau!A50</f>
        <v>3b. Élément</v>
      </c>
      <c r="B49" s="1051"/>
      <c r="C49" s="422">
        <f>tableau!B50</f>
        <v>0.6</v>
      </c>
      <c r="D49" s="434"/>
      <c r="E49" s="625"/>
      <c r="F49" s="1048">
        <f t="shared" si="1"/>
        <v>0</v>
      </c>
      <c r="G49" s="1049"/>
      <c r="H49" s="406"/>
      <c r="I49" s="432"/>
    </row>
    <row r="50" spans="1:10" x14ac:dyDescent="0.2">
      <c r="A50" s="1050" t="str">
        <f>tableau!A53</f>
        <v>4a. Danse Swing</v>
      </c>
      <c r="B50" s="1051"/>
      <c r="C50" s="422">
        <f>tableau!B53</f>
        <v>0.7</v>
      </c>
      <c r="D50" s="434"/>
      <c r="E50" s="625"/>
      <c r="F50" s="1048">
        <f t="shared" si="1"/>
        <v>0</v>
      </c>
      <c r="G50" s="1049"/>
      <c r="H50" s="406"/>
      <c r="I50" s="432"/>
    </row>
    <row r="51" spans="1:10" x14ac:dyDescent="0.2">
      <c r="A51" s="1050" t="str">
        <f>tableau!A54</f>
        <v>4b. Tango Fiesta</v>
      </c>
      <c r="B51" s="1051"/>
      <c r="C51" s="422">
        <f>tableau!B54</f>
        <v>0.7</v>
      </c>
      <c r="D51" s="434"/>
      <c r="E51" s="625"/>
      <c r="F51" s="1048">
        <f t="shared" si="1"/>
        <v>0</v>
      </c>
      <c r="G51" s="1049"/>
      <c r="H51" s="406"/>
      <c r="I51" s="432"/>
    </row>
    <row r="52" spans="1:10" x14ac:dyDescent="0.2">
      <c r="A52" s="1050" t="s">
        <v>443</v>
      </c>
      <c r="B52" s="1051"/>
      <c r="C52" s="422">
        <f>tableau!B57</f>
        <v>0.7</v>
      </c>
      <c r="D52" s="434"/>
      <c r="E52" s="625"/>
      <c r="F52" s="1048">
        <f t="shared" si="1"/>
        <v>0</v>
      </c>
      <c r="G52" s="1049"/>
      <c r="H52" s="406"/>
      <c r="I52" s="432"/>
    </row>
    <row r="53" spans="1:10" x14ac:dyDescent="0.2">
      <c r="A53" s="1050" t="s">
        <v>558</v>
      </c>
      <c r="B53" s="1051"/>
      <c r="C53" s="422">
        <f>tableau!B58</f>
        <v>0.7</v>
      </c>
      <c r="D53" s="435"/>
      <c r="E53" s="625"/>
      <c r="F53" s="1048">
        <f t="shared" si="1"/>
        <v>0</v>
      </c>
      <c r="G53" s="1049"/>
      <c r="H53" s="406"/>
      <c r="I53" s="432"/>
    </row>
    <row r="54" spans="1:10" x14ac:dyDescent="0.2">
      <c r="A54" s="426"/>
      <c r="B54" s="426"/>
      <c r="C54" s="426"/>
      <c r="D54" s="433"/>
      <c r="E54" s="429" t="s">
        <v>36</v>
      </c>
      <c r="F54" s="1052">
        <f>SUM(F45:G53)</f>
        <v>0</v>
      </c>
      <c r="G54" s="1053"/>
      <c r="H54" s="406"/>
      <c r="I54" s="405"/>
    </row>
    <row r="55" spans="1:10" x14ac:dyDescent="0.2">
      <c r="A55" s="436"/>
      <c r="B55" s="436"/>
      <c r="C55" s="436"/>
      <c r="D55" s="436"/>
      <c r="E55" s="436"/>
      <c r="F55" s="1068"/>
      <c r="G55" s="1068"/>
      <c r="H55" s="437"/>
    </row>
    <row r="56" spans="1:10" ht="15.75" x14ac:dyDescent="0.25">
      <c r="A56" s="436"/>
      <c r="B56" s="1069" t="s">
        <v>26</v>
      </c>
      <c r="C56" s="1070"/>
      <c r="D56" s="1071"/>
      <c r="E56" s="1048">
        <f>+G29+F38+F43+F54</f>
        <v>0</v>
      </c>
      <c r="F56" s="1049"/>
      <c r="G56" s="438"/>
      <c r="H56" s="405"/>
    </row>
    <row r="58" spans="1:10" x14ac:dyDescent="0.2">
      <c r="A58" s="811" t="str">
        <f>+gestion!$B$81</f>
        <v>N.B. :  Joindre une copie très lisible des parties du sommaire de test ou de la certification.</v>
      </c>
      <c r="B58" s="811"/>
      <c r="C58" s="811"/>
      <c r="D58" s="811"/>
      <c r="E58" s="811"/>
      <c r="F58" s="811"/>
      <c r="G58" s="811"/>
      <c r="H58" s="811"/>
      <c r="I58" s="811"/>
      <c r="J58" s="210"/>
    </row>
    <row r="59" spans="1:10" x14ac:dyDescent="0.2">
      <c r="A59" s="210"/>
      <c r="B59" s="210"/>
      <c r="C59" s="210"/>
      <c r="D59" s="210"/>
      <c r="E59" s="210"/>
      <c r="F59" s="210"/>
      <c r="G59" s="210"/>
      <c r="H59" s="210"/>
      <c r="I59" s="210"/>
    </row>
    <row r="60" spans="1:10" x14ac:dyDescent="0.2">
      <c r="B60" s="210"/>
      <c r="C60" s="402" t="s">
        <v>52</v>
      </c>
      <c r="D60" s="402"/>
      <c r="E60" s="210"/>
      <c r="F60" s="325" t="str">
        <f>+'données a remplir'!$F$8</f>
        <v/>
      </c>
      <c r="G60" s="325"/>
      <c r="H60" s="361"/>
    </row>
    <row r="61" spans="1:10" x14ac:dyDescent="0.2">
      <c r="B61" s="210"/>
      <c r="C61" s="402"/>
      <c r="D61" s="245"/>
      <c r="E61" s="210"/>
      <c r="F61" s="245"/>
      <c r="G61" s="245"/>
      <c r="H61" s="221"/>
    </row>
    <row r="62" spans="1:10" x14ac:dyDescent="0.2">
      <c r="B62" s="210"/>
      <c r="C62" s="402" t="s">
        <v>53</v>
      </c>
      <c r="D62" s="402"/>
      <c r="E62" s="210"/>
      <c r="F62" s="325" t="str">
        <f>+'données a remplir'!$F$9</f>
        <v/>
      </c>
      <c r="G62" s="325"/>
      <c r="H62" s="361"/>
    </row>
    <row r="63" spans="1:10" x14ac:dyDescent="0.2">
      <c r="B63" s="210"/>
      <c r="C63" s="402"/>
      <c r="D63" s="245"/>
      <c r="E63" s="210"/>
      <c r="F63" s="245"/>
      <c r="G63" s="245"/>
      <c r="H63" s="221"/>
    </row>
    <row r="64" spans="1:10" x14ac:dyDescent="0.2">
      <c r="B64" s="210"/>
      <c r="C64" s="378" t="s">
        <v>54</v>
      </c>
      <c r="D64" s="378"/>
      <c r="E64" s="210"/>
      <c r="F64" s="325" t="str">
        <f>+'données a remplir'!$F$10</f>
        <v/>
      </c>
      <c r="G64" s="325"/>
      <c r="H64" s="361"/>
    </row>
  </sheetData>
  <sheetProtection algorithmName="SHA-512" hashValue="x0VXeS6KWp335oq3mG5dqo1uwE8Hqq+fPUC8ALfEIY/El76qCfcppRezY5vbuCzHnIgQFeSJnlv9KcpVygvTKQ==" saltValue="RlATWVz6IsFak6Jl1bLldw==" spinCount="100000" sheet="1"/>
  <protectedRanges>
    <protectedRange sqref="B9:D11 G9:H11" name="Plage1_3_1_1"/>
    <protectedRange sqref="E45:E53 E33:E37 D40:D42 E41:E42 D23:F28" name="Plage1"/>
  </protectedRanges>
  <mergeCells count="77">
    <mergeCell ref="A58:I58"/>
    <mergeCell ref="A53:B53"/>
    <mergeCell ref="F53:G53"/>
    <mergeCell ref="F54:G54"/>
    <mergeCell ref="F55:G55"/>
    <mergeCell ref="B56:D56"/>
    <mergeCell ref="E56:F56"/>
    <mergeCell ref="A50:B50"/>
    <mergeCell ref="F50:G50"/>
    <mergeCell ref="A51:B51"/>
    <mergeCell ref="F51:G51"/>
    <mergeCell ref="A52:B52"/>
    <mergeCell ref="F52:G52"/>
    <mergeCell ref="A44:D44"/>
    <mergeCell ref="F44:G44"/>
    <mergeCell ref="A48:B48"/>
    <mergeCell ref="F48:G48"/>
    <mergeCell ref="A49:B49"/>
    <mergeCell ref="F49:G49"/>
    <mergeCell ref="A45:B45"/>
    <mergeCell ref="F45:G45"/>
    <mergeCell ref="A46:B46"/>
    <mergeCell ref="F46:G46"/>
    <mergeCell ref="A47:B47"/>
    <mergeCell ref="F47:G47"/>
    <mergeCell ref="A41:B41"/>
    <mergeCell ref="F41:G41"/>
    <mergeCell ref="A42:B42"/>
    <mergeCell ref="F42:G42"/>
    <mergeCell ref="F43:G43"/>
    <mergeCell ref="F38:G38"/>
    <mergeCell ref="A39:C39"/>
    <mergeCell ref="F39:G39"/>
    <mergeCell ref="A40:B40"/>
    <mergeCell ref="F40:G40"/>
    <mergeCell ref="A35:B35"/>
    <mergeCell ref="F35:G35"/>
    <mergeCell ref="A36:B36"/>
    <mergeCell ref="F36:G36"/>
    <mergeCell ref="A37:B37"/>
    <mergeCell ref="F37:G37"/>
    <mergeCell ref="F31:G32"/>
    <mergeCell ref="A32:D32"/>
    <mergeCell ref="A33:B33"/>
    <mergeCell ref="F33:G33"/>
    <mergeCell ref="A34:B34"/>
    <mergeCell ref="F34:G34"/>
    <mergeCell ref="A27:B27"/>
    <mergeCell ref="A28:B28"/>
    <mergeCell ref="A31:D31"/>
    <mergeCell ref="E31:E32"/>
    <mergeCell ref="A22:B22"/>
    <mergeCell ref="A23:B23"/>
    <mergeCell ref="A24:B24"/>
    <mergeCell ref="A25:B25"/>
    <mergeCell ref="A26:B26"/>
    <mergeCell ref="A14:H14"/>
    <mergeCell ref="A16:H16"/>
    <mergeCell ref="A17:H17"/>
    <mergeCell ref="A18:H18"/>
    <mergeCell ref="A21:F21"/>
    <mergeCell ref="E12:F12"/>
    <mergeCell ref="A13:B13"/>
    <mergeCell ref="E13:F13"/>
    <mergeCell ref="G13:H13"/>
    <mergeCell ref="B11:D11"/>
    <mergeCell ref="C13:D13"/>
    <mergeCell ref="G9:H9"/>
    <mergeCell ref="B9:D9"/>
    <mergeCell ref="E10:F10"/>
    <mergeCell ref="E11:F11"/>
    <mergeCell ref="G11:H11"/>
    <mergeCell ref="A2:H2"/>
    <mergeCell ref="A3:H3"/>
    <mergeCell ref="A4:H4"/>
    <mergeCell ref="A5:H5"/>
    <mergeCell ref="A6:H6"/>
  </mergeCells>
  <printOptions horizontalCentered="1"/>
  <pageMargins left="0" right="0" top="0.55118110236220474" bottom="0.55118110236220474" header="0.31496062992125984" footer="0.31496062992125984"/>
  <pageSetup scale="83" orientation="portrait" r:id="rId1"/>
  <headerFooter>
    <oddHeader>&amp;LLauréats 2019</oddHeader>
    <oddFooter>&amp;LCandidat 3&amp;C&amp;14PATINAGE LAURENTIDES&amp;R&amp;A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AD64"/>
  <sheetViews>
    <sheetView showGridLines="0" zoomScaleNormal="100" workbookViewId="0">
      <selection activeCell="B9" sqref="B9:F9"/>
    </sheetView>
  </sheetViews>
  <sheetFormatPr baseColWidth="10" defaultRowHeight="12.75" x14ac:dyDescent="0.2"/>
  <cols>
    <col min="1" max="1" width="25.85546875" style="210" customWidth="1"/>
    <col min="2" max="3" width="8" style="210" customWidth="1"/>
    <col min="4" max="4" width="8.85546875" style="210" customWidth="1"/>
    <col min="5" max="7" width="8" style="210" customWidth="1"/>
    <col min="8" max="8" width="8" style="211" customWidth="1"/>
    <col min="9" max="13" width="8" style="210" customWidth="1"/>
    <col min="14" max="16384" width="11.42578125" style="212"/>
  </cols>
  <sheetData>
    <row r="1" spans="1:30" x14ac:dyDescent="0.2">
      <c r="A1" s="209"/>
      <c r="B1" s="209"/>
      <c r="C1" s="209"/>
      <c r="D1" s="209"/>
      <c r="E1" s="209"/>
      <c r="F1" s="209"/>
    </row>
    <row r="2" spans="1:30" x14ac:dyDescent="0.2">
      <c r="A2" s="794" t="s">
        <v>14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</row>
    <row r="3" spans="1:30" x14ac:dyDescent="0.2">
      <c r="A3" s="795" t="s">
        <v>43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</row>
    <row r="4" spans="1:30" s="214" customForma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</row>
    <row r="5" spans="1:30" s="214" customFormat="1" ht="15.75" customHeight="1" x14ac:dyDescent="0.25">
      <c r="A5" s="799" t="s">
        <v>5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</row>
    <row r="6" spans="1:30" s="214" customFormat="1" ht="15.75" customHeight="1" x14ac:dyDescent="0.2">
      <c r="A6" s="801" t="str">
        <f>+gestion!B24</f>
        <v>PATINEUR RÉGIONAL DE COMPÉTITION (SANS LIMITE À NOVICE)</v>
      </c>
      <c r="B6" s="801"/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1"/>
    </row>
    <row r="7" spans="1:30" s="214" customFormat="1" ht="15.75" customHeight="1" x14ac:dyDescent="0.2">
      <c r="A7" s="801" t="str">
        <f>+gestion!B25</f>
        <v>EN SIMPLE (GARÇON SEULEMENT)</v>
      </c>
      <c r="B7" s="801"/>
      <c r="C7" s="801"/>
      <c r="D7" s="801"/>
      <c r="E7" s="801"/>
      <c r="F7" s="801"/>
      <c r="G7" s="801"/>
      <c r="H7" s="801"/>
      <c r="I7" s="801"/>
      <c r="J7" s="801"/>
      <c r="K7" s="801"/>
      <c r="L7" s="801"/>
      <c r="M7" s="801"/>
    </row>
    <row r="9" spans="1:30" x14ac:dyDescent="0.2">
      <c r="A9" s="216" t="s">
        <v>48</v>
      </c>
      <c r="B9" s="790"/>
      <c r="C9" s="790"/>
      <c r="D9" s="790"/>
      <c r="E9" s="790"/>
      <c r="F9" s="790"/>
      <c r="H9" s="800" t="s">
        <v>51</v>
      </c>
      <c r="I9" s="800"/>
      <c r="J9" s="807"/>
      <c r="K9" s="807"/>
      <c r="L9" s="807"/>
      <c r="M9" s="807"/>
    </row>
    <row r="10" spans="1:30" x14ac:dyDescent="0.2">
      <c r="A10" s="216"/>
      <c r="B10" s="217"/>
      <c r="C10" s="217"/>
      <c r="D10" s="217"/>
      <c r="E10" s="217"/>
      <c r="F10" s="217"/>
      <c r="H10" s="258"/>
      <c r="I10" s="258"/>
      <c r="J10" s="258"/>
      <c r="K10" s="218"/>
      <c r="L10" s="218"/>
      <c r="M10" s="218"/>
    </row>
    <row r="11" spans="1:30" x14ac:dyDescent="0.2">
      <c r="A11" s="216" t="s">
        <v>74</v>
      </c>
      <c r="B11" s="790"/>
      <c r="C11" s="790"/>
      <c r="D11" s="790"/>
      <c r="E11" s="790"/>
      <c r="F11" s="790"/>
      <c r="H11" s="800" t="s">
        <v>13</v>
      </c>
      <c r="I11" s="800"/>
      <c r="J11" s="807"/>
      <c r="K11" s="807"/>
      <c r="L11" s="807"/>
      <c r="M11" s="807"/>
    </row>
    <row r="12" spans="1:30" x14ac:dyDescent="0.2">
      <c r="A12" s="261"/>
      <c r="B12" s="802"/>
      <c r="C12" s="802"/>
      <c r="D12" s="800"/>
      <c r="E12" s="800"/>
      <c r="F12" s="802"/>
      <c r="G12" s="802"/>
      <c r="H12" s="219"/>
    </row>
    <row r="13" spans="1:30" x14ac:dyDescent="0.2">
      <c r="A13" s="258" t="s">
        <v>50</v>
      </c>
      <c r="B13" s="790">
        <f>'données a remplir'!$E$7</f>
        <v>0</v>
      </c>
      <c r="C13" s="790"/>
      <c r="D13" s="790"/>
      <c r="E13" s="790"/>
      <c r="F13" s="790"/>
      <c r="H13" s="800" t="s">
        <v>380</v>
      </c>
      <c r="I13" s="800"/>
      <c r="J13" s="807">
        <f>'données a remplir'!$E$6</f>
        <v>0</v>
      </c>
      <c r="K13" s="807">
        <f>'données a remplir'!$E$6</f>
        <v>0</v>
      </c>
      <c r="L13" s="807"/>
      <c r="M13" s="807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</row>
    <row r="14" spans="1:30" x14ac:dyDescent="0.2">
      <c r="A14" s="220"/>
      <c r="B14" s="221"/>
      <c r="C14" s="221"/>
      <c r="D14" s="220"/>
      <c r="E14" s="222"/>
      <c r="F14" s="222"/>
    </row>
    <row r="15" spans="1:30" ht="12.6" customHeight="1" x14ac:dyDescent="0.2">
      <c r="A15" s="223" t="s">
        <v>416</v>
      </c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</row>
    <row r="16" spans="1:30" ht="15" customHeight="1" x14ac:dyDescent="0.2">
      <c r="A16" s="806" t="str">
        <f>+gestion!V41</f>
        <v>Chaque Club enverra 3 candidatures.</v>
      </c>
      <c r="B16" s="806"/>
      <c r="C16" s="806"/>
      <c r="D16" s="806"/>
      <c r="E16" s="806"/>
      <c r="F16" s="806"/>
      <c r="G16" s="806"/>
      <c r="H16" s="806"/>
      <c r="I16" s="806"/>
      <c r="J16" s="806"/>
      <c r="K16" s="806"/>
      <c r="L16" s="806"/>
      <c r="M16" s="806"/>
      <c r="N16" s="224"/>
      <c r="O16" s="224"/>
      <c r="P16" s="224"/>
      <c r="Q16" s="224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</row>
    <row r="17" spans="1:30" ht="15" customHeight="1" x14ac:dyDescent="0.2">
      <c r="A17" s="256" t="str">
        <f>gestion!V39</f>
        <v>Aucune limite d'âge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24"/>
      <c r="O17" s="224"/>
      <c r="P17" s="224"/>
      <c r="Q17" s="224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</row>
    <row r="18" spans="1:30" ht="15" customHeight="1" x14ac:dyDescent="0.2">
      <c r="A18" s="806" t="str">
        <f>_xlfn.CONCAT(gestion!V37," ",gestion!V38)</f>
        <v>Avoir compétitionné dans la catégorie Sans Limite à Novice au cours de la saison  2019</v>
      </c>
      <c r="B18" s="806"/>
      <c r="C18" s="806"/>
      <c r="D18" s="806"/>
      <c r="E18" s="806"/>
      <c r="F18" s="806"/>
      <c r="G18" s="806"/>
      <c r="H18" s="806"/>
      <c r="I18" s="806"/>
      <c r="J18" s="806"/>
      <c r="K18" s="806"/>
      <c r="L18" s="806"/>
      <c r="M18" s="806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</row>
    <row r="19" spans="1:30" ht="15" customHeight="1" x14ac:dyDescent="0.2">
      <c r="A19" s="256"/>
      <c r="B19" s="256"/>
      <c r="C19" s="256"/>
      <c r="D19" s="256"/>
      <c r="E19" s="256"/>
      <c r="F19" s="256"/>
      <c r="G19" s="256"/>
    </row>
    <row r="20" spans="1:30" ht="15" customHeight="1" x14ac:dyDescent="0.2">
      <c r="A20" s="846" t="s">
        <v>397</v>
      </c>
      <c r="B20" s="846"/>
      <c r="C20" s="846"/>
      <c r="D20" s="846"/>
      <c r="E20" s="846"/>
      <c r="F20" s="846"/>
      <c r="G20" s="846"/>
      <c r="H20" s="846"/>
      <c r="I20" s="846"/>
      <c r="J20" s="846"/>
      <c r="K20" s="846"/>
      <c r="L20" s="846"/>
      <c r="M20" s="846"/>
    </row>
    <row r="21" spans="1:30" ht="15" customHeight="1" x14ac:dyDescent="0.2">
      <c r="A21" s="256"/>
      <c r="B21" s="256"/>
      <c r="C21" s="256"/>
      <c r="D21" s="256"/>
      <c r="E21" s="256"/>
      <c r="F21" s="256"/>
      <c r="G21" s="256"/>
    </row>
    <row r="22" spans="1:30" ht="15" customHeight="1" thickBot="1" x14ac:dyDescent="0.25">
      <c r="A22" s="265" t="s">
        <v>394</v>
      </c>
      <c r="B22" s="266">
        <v>2</v>
      </c>
      <c r="C22" s="266">
        <v>3</v>
      </c>
      <c r="D22" s="266">
        <v>4</v>
      </c>
      <c r="E22" s="847">
        <v>5</v>
      </c>
      <c r="F22" s="847"/>
      <c r="G22" s="266">
        <v>6</v>
      </c>
      <c r="H22" s="847">
        <v>7</v>
      </c>
      <c r="I22" s="847"/>
      <c r="J22" s="268">
        <v>8</v>
      </c>
      <c r="K22" s="266">
        <v>9</v>
      </c>
      <c r="L22" s="266">
        <v>10</v>
      </c>
      <c r="M22" s="269">
        <v>11</v>
      </c>
    </row>
    <row r="23" spans="1:30" ht="27.75" customHeight="1" thickTop="1" x14ac:dyDescent="0.2">
      <c r="A23" s="270" t="s">
        <v>5</v>
      </c>
      <c r="B23" s="271" t="s">
        <v>291</v>
      </c>
      <c r="C23" s="271" t="s">
        <v>292</v>
      </c>
      <c r="D23" s="272" t="s">
        <v>400</v>
      </c>
      <c r="E23" s="845" t="s">
        <v>398</v>
      </c>
      <c r="F23" s="845"/>
      <c r="G23" s="271" t="s">
        <v>396</v>
      </c>
      <c r="H23" s="845" t="s">
        <v>395</v>
      </c>
      <c r="I23" s="845"/>
      <c r="J23" s="272" t="s">
        <v>399</v>
      </c>
      <c r="K23" s="271" t="s">
        <v>89</v>
      </c>
      <c r="L23" s="271" t="s">
        <v>90</v>
      </c>
      <c r="M23" s="274" t="s">
        <v>91</v>
      </c>
    </row>
    <row r="24" spans="1:30" ht="15" customHeight="1" x14ac:dyDescent="0.2">
      <c r="A24" s="225"/>
      <c r="B24" s="222"/>
      <c r="C24" s="222"/>
      <c r="D24" s="222"/>
      <c r="E24" s="222"/>
      <c r="F24" s="226"/>
    </row>
    <row r="25" spans="1:30" ht="15" customHeight="1" x14ac:dyDescent="0.2">
      <c r="A25" s="846" t="s">
        <v>66</v>
      </c>
      <c r="B25" s="846"/>
      <c r="C25" s="846"/>
      <c r="D25" s="846"/>
      <c r="E25" s="846"/>
      <c r="F25" s="846"/>
      <c r="G25" s="846"/>
      <c r="H25" s="846"/>
      <c r="I25" s="846"/>
      <c r="J25" s="846"/>
      <c r="K25" s="846"/>
      <c r="L25" s="846"/>
      <c r="M25" s="846"/>
    </row>
    <row r="26" spans="1:30" ht="15" customHeight="1" x14ac:dyDescent="0.2">
      <c r="A26" s="225"/>
      <c r="B26" s="803" t="s">
        <v>377</v>
      </c>
      <c r="C26" s="804"/>
      <c r="D26" s="804"/>
      <c r="E26" s="804"/>
      <c r="F26" s="804"/>
      <c r="G26" s="804"/>
      <c r="H26" s="804"/>
      <c r="I26" s="804"/>
      <c r="J26" s="804"/>
      <c r="K26" s="804"/>
      <c r="L26" s="804"/>
      <c r="M26" s="805"/>
    </row>
    <row r="27" spans="1:30" ht="13.5" thickBot="1" x14ac:dyDescent="0.25">
      <c r="A27" s="228" t="str">
        <f>tableau!A16</f>
        <v>Catégorie</v>
      </c>
      <c r="B27" s="229">
        <v>1</v>
      </c>
      <c r="C27" s="229">
        <v>2</v>
      </c>
      <c r="D27" s="229">
        <v>3</v>
      </c>
      <c r="E27" s="229">
        <v>4</v>
      </c>
      <c r="F27" s="229">
        <v>5</v>
      </c>
      <c r="G27" s="229">
        <v>6</v>
      </c>
      <c r="H27" s="230">
        <v>7</v>
      </c>
      <c r="I27" s="229">
        <v>8</v>
      </c>
      <c r="J27" s="229">
        <v>9</v>
      </c>
      <c r="K27" s="229">
        <v>10</v>
      </c>
      <c r="L27" s="229" t="s">
        <v>378</v>
      </c>
      <c r="M27" s="231" t="s">
        <v>105</v>
      </c>
    </row>
    <row r="28" spans="1:30" ht="64.5" thickTop="1" x14ac:dyDescent="0.2">
      <c r="A28" s="232" t="s">
        <v>379</v>
      </c>
      <c r="B28" s="233">
        <f>tableau!C17</f>
        <v>20</v>
      </c>
      <c r="C28" s="233">
        <f>tableau!D17</f>
        <v>18</v>
      </c>
      <c r="D28" s="233">
        <f>tableau!E17</f>
        <v>16</v>
      </c>
      <c r="E28" s="233">
        <f>tableau!F17</f>
        <v>14</v>
      </c>
      <c r="F28" s="233">
        <f>tableau!G17</f>
        <v>8</v>
      </c>
      <c r="G28" s="233">
        <f>tableau!H17</f>
        <v>7</v>
      </c>
      <c r="H28" s="233">
        <f>tableau!I17</f>
        <v>6</v>
      </c>
      <c r="I28" s="233">
        <f>tableau!J17</f>
        <v>5</v>
      </c>
      <c r="J28" s="233">
        <f>tableau!K17</f>
        <v>4</v>
      </c>
      <c r="K28" s="233">
        <f>tableau!L17</f>
        <v>3</v>
      </c>
      <c r="L28" s="233">
        <f>tableau!M17</f>
        <v>1</v>
      </c>
      <c r="M28" s="234">
        <v>16</v>
      </c>
    </row>
    <row r="29" spans="1:30" ht="63.75" x14ac:dyDescent="0.2">
      <c r="A29" s="235" t="s">
        <v>583</v>
      </c>
      <c r="B29" s="236">
        <f>tableau!C18</f>
        <v>25</v>
      </c>
      <c r="C29" s="236">
        <f>tableau!D18</f>
        <v>23</v>
      </c>
      <c r="D29" s="236">
        <f>tableau!E18</f>
        <v>20</v>
      </c>
      <c r="E29" s="236">
        <f>tableau!F18</f>
        <v>18</v>
      </c>
      <c r="F29" s="236">
        <f>tableau!G18</f>
        <v>11</v>
      </c>
      <c r="G29" s="236">
        <f>tableau!H18</f>
        <v>10</v>
      </c>
      <c r="H29" s="236">
        <f>tableau!I18</f>
        <v>9</v>
      </c>
      <c r="I29" s="236">
        <f>tableau!J18</f>
        <v>8</v>
      </c>
      <c r="J29" s="236">
        <f>tableau!K18</f>
        <v>7</v>
      </c>
      <c r="K29" s="236">
        <f>tableau!L18</f>
        <v>6</v>
      </c>
      <c r="L29" s="236">
        <f>tableau!M18</f>
        <v>3</v>
      </c>
      <c r="M29" s="237">
        <v>20</v>
      </c>
    </row>
    <row r="30" spans="1:30" x14ac:dyDescent="0.2">
      <c r="A30" s="275"/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</row>
    <row r="31" spans="1:30" x14ac:dyDescent="0.2">
      <c r="A31" s="223" t="s">
        <v>419</v>
      </c>
      <c r="E31" s="225"/>
      <c r="F31" s="225"/>
    </row>
    <row r="32" spans="1:30" x14ac:dyDescent="0.2">
      <c r="A32" s="782" t="s">
        <v>481</v>
      </c>
      <c r="B32" s="782"/>
      <c r="C32" s="782"/>
      <c r="D32" s="782"/>
      <c r="E32" s="782"/>
      <c r="F32" s="782"/>
      <c r="G32" s="782"/>
      <c r="H32" s="782"/>
      <c r="I32" s="782"/>
      <c r="J32" s="782"/>
      <c r="K32" s="782"/>
      <c r="L32" s="782"/>
      <c r="M32" s="782"/>
    </row>
    <row r="33" spans="1:13" x14ac:dyDescent="0.2">
      <c r="A33" s="782" t="s">
        <v>480</v>
      </c>
      <c r="B33" s="782"/>
      <c r="C33" s="782"/>
      <c r="D33" s="782"/>
      <c r="E33" s="782"/>
      <c r="F33" s="782"/>
      <c r="G33" s="782"/>
      <c r="H33" s="782"/>
      <c r="I33" s="782"/>
      <c r="J33" s="782"/>
      <c r="K33" s="782"/>
      <c r="L33" s="782"/>
      <c r="M33" s="782"/>
    </row>
    <row r="34" spans="1:13" x14ac:dyDescent="0.2">
      <c r="A34" s="782" t="s">
        <v>479</v>
      </c>
      <c r="B34" s="782"/>
      <c r="C34" s="782"/>
      <c r="D34" s="782"/>
      <c r="E34" s="782"/>
      <c r="F34" s="782"/>
      <c r="G34" s="782"/>
      <c r="H34" s="782"/>
      <c r="I34" s="782"/>
      <c r="J34" s="782"/>
      <c r="K34" s="782"/>
      <c r="L34" s="782"/>
      <c r="M34" s="782"/>
    </row>
    <row r="35" spans="1:13" x14ac:dyDescent="0.2">
      <c r="A35" s="782" t="s">
        <v>482</v>
      </c>
      <c r="B35" s="782"/>
      <c r="C35" s="782"/>
      <c r="D35" s="782"/>
      <c r="E35" s="782"/>
      <c r="F35" s="782"/>
      <c r="G35" s="782"/>
      <c r="H35" s="782"/>
      <c r="I35" s="782"/>
      <c r="J35" s="782"/>
      <c r="K35" s="782"/>
      <c r="L35" s="782"/>
      <c r="M35" s="782"/>
    </row>
    <row r="36" spans="1:13" x14ac:dyDescent="0.2">
      <c r="A36" s="782" t="s">
        <v>384</v>
      </c>
      <c r="B36" s="782"/>
      <c r="C36" s="782"/>
      <c r="D36" s="782"/>
      <c r="E36" s="782"/>
      <c r="F36" s="782"/>
      <c r="G36" s="782"/>
      <c r="H36" s="782"/>
      <c r="I36" s="782"/>
      <c r="J36" s="782"/>
      <c r="K36" s="782"/>
      <c r="L36" s="782"/>
      <c r="M36" s="782"/>
    </row>
    <row r="37" spans="1:13" x14ac:dyDescent="0.2">
      <c r="A37" s="811" t="str">
        <f>_xlfn.CONCAT(gestion!V49,", ",gestion!V50)</f>
        <v>Seules les compétitions régionales inscrites ci-dessous sont éligibles pour les lauréats, S.V.P. n'en ajouter aucune autre.</v>
      </c>
      <c r="B37" s="811"/>
      <c r="C37" s="811"/>
      <c r="D37" s="811"/>
      <c r="E37" s="811"/>
      <c r="F37" s="811"/>
      <c r="G37" s="811"/>
      <c r="H37" s="811"/>
      <c r="I37" s="811"/>
      <c r="J37" s="811"/>
      <c r="K37" s="811"/>
      <c r="L37" s="811"/>
      <c r="M37" s="811"/>
    </row>
    <row r="38" spans="1:13" x14ac:dyDescent="0.2">
      <c r="A38" s="255" t="str">
        <f>gestion!V45</f>
        <v>Aucun point de participation n'est accordé.</v>
      </c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</row>
    <row r="39" spans="1:13" x14ac:dyDescent="0.2">
      <c r="A39" s="255" t="str">
        <f>gestion!V43</f>
        <v xml:space="preserve">N.B. :  Joindre une copie très lisible des résultats de compétition </v>
      </c>
      <c r="B39" s="255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</row>
    <row r="40" spans="1:13" x14ac:dyDescent="0.2">
      <c r="A40" s="255"/>
      <c r="B40" s="255"/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</row>
    <row r="41" spans="1:13" s="278" customFormat="1" x14ac:dyDescent="0.2">
      <c r="A41" s="277" t="s">
        <v>31</v>
      </c>
      <c r="B41" s="841" t="s">
        <v>388</v>
      </c>
      <c r="C41" s="842"/>
      <c r="D41" s="841" t="s">
        <v>389</v>
      </c>
      <c r="E41" s="842"/>
      <c r="F41" s="841" t="s">
        <v>68</v>
      </c>
      <c r="G41" s="842"/>
      <c r="H41" s="841" t="s">
        <v>32</v>
      </c>
      <c r="I41" s="842"/>
      <c r="J41" s="843" t="s">
        <v>6</v>
      </c>
      <c r="K41" s="844"/>
      <c r="L41" s="277" t="s">
        <v>106</v>
      </c>
    </row>
    <row r="42" spans="1:13" ht="12.75" customHeight="1" x14ac:dyDescent="0.2">
      <c r="A42" s="279" t="str">
        <f>+gestion!W13</f>
        <v>Invitation Rosemère Jan. 2019</v>
      </c>
      <c r="B42" s="819"/>
      <c r="C42" s="820"/>
      <c r="D42" s="819"/>
      <c r="E42" s="820"/>
      <c r="F42" s="817" t="s">
        <v>107</v>
      </c>
      <c r="G42" s="818"/>
      <c r="H42" s="819"/>
      <c r="I42" s="820"/>
      <c r="J42" s="821" t="str">
        <f>IF(OR(B42&lt;2,B42="",H42="",H42&lt;1,H42&gt;B42-1,D42="",D42&lt;=1,D42&gt;11,AND(B42&gt;=5,H42&gt;=5)),"",IF(B42&gt;=5,VLOOKUP(H42,tableau!$C$1:$M$6,HLOOKUP(D42,tableau!$C$1:$M$1,1,FALSE),FALSE),IF(B42=4,VLOOKUP(H42,tableau!$C$7:$M$9,HLOOKUP(D42,tableau!$C$1:$M$1,1,FALSE),FALSE),IF(B42=3,VLOOKUP(H42,tableau!$C$10:$M$11,HLOOKUP(D42,tableau!$C$1:$M$1,1,FALSE),FALSE),IF(B42=2,VLOOKUP(H42,tableau!$C$12:$M$12,HLOOKUP(D42,tableau!$C$1:$M$1,1,FALSE),FALSE),"")))))</f>
        <v/>
      </c>
      <c r="K42" s="822"/>
      <c r="L42" s="281"/>
      <c r="M42" s="212"/>
    </row>
    <row r="43" spans="1:13" ht="12.75" customHeight="1" x14ac:dyDescent="0.2">
      <c r="A43" s="282" t="str">
        <f>+gestion!W14</f>
        <v>Jeux du Québec</v>
      </c>
      <c r="B43" s="826"/>
      <c r="C43" s="827"/>
      <c r="D43" s="826"/>
      <c r="E43" s="827"/>
      <c r="F43" s="837" t="s">
        <v>67</v>
      </c>
      <c r="G43" s="838"/>
      <c r="H43" s="826"/>
      <c r="I43" s="827"/>
      <c r="J43" s="830" t="str">
        <f>IF(OR(B43&lt;2,B43="",H43="",H43&lt;1,H43&gt;B43-1,D43="",D43&lt;=1,D43&gt;11,AND(B43&gt;=5,H43&gt;=5)),"",IF(B43&gt;=5,VLOOKUP(H43,tableau!$C$1:$M$6,HLOOKUP(D43,tableau!$C$1:$M$1,1,FALSE),FALSE),IF(B43=4,VLOOKUP(H43,tableau!$C$7:$M$9,HLOOKUP(D43,tableau!$C$1:$M$1,1,FALSE),FALSE),IF(B43=3,VLOOKUP(H43,tableau!$C$10:$M$11,HLOOKUP(D43,tableau!$C$1:$M$1,1,FALSE),FALSE),IF(B43=2,VLOOKUP(H43,tableau!$C$12:$M$12,HLOOKUP(D43,tableau!$C$1:$M$1,1,FALSE),FALSE),"")))))</f>
        <v/>
      </c>
      <c r="K43" s="831"/>
      <c r="L43" s="823"/>
      <c r="M43" s="212"/>
    </row>
    <row r="44" spans="1:13" ht="12.75" customHeight="1" x14ac:dyDescent="0.2">
      <c r="A44" s="283" t="str">
        <f>+gestion!X14</f>
        <v>Finale Régionale</v>
      </c>
      <c r="B44" s="828"/>
      <c r="C44" s="829"/>
      <c r="D44" s="828"/>
      <c r="E44" s="829"/>
      <c r="F44" s="839"/>
      <c r="G44" s="840"/>
      <c r="H44" s="828"/>
      <c r="I44" s="829"/>
      <c r="J44" s="832"/>
      <c r="K44" s="833"/>
      <c r="L44" s="824"/>
      <c r="M44" s="212"/>
    </row>
    <row r="45" spans="1:13" ht="12.75" customHeight="1" x14ac:dyDescent="0.2">
      <c r="A45" s="282" t="str">
        <f>+gestion!W15</f>
        <v>Invitation Lachute</v>
      </c>
      <c r="B45" s="819"/>
      <c r="C45" s="820"/>
      <c r="D45" s="819"/>
      <c r="E45" s="820"/>
      <c r="F45" s="817" t="s">
        <v>107</v>
      </c>
      <c r="G45" s="818"/>
      <c r="H45" s="819"/>
      <c r="I45" s="820"/>
      <c r="J45" s="821" t="str">
        <f>IF(OR(B45&lt;2,B45="",H45="",H45&lt;1,H45&gt;B45-1,D45="",D45&lt;=1,D45&gt;11,AND(B45&gt;=5,H45&gt;=5)),"",IF(B45&gt;=5,VLOOKUP(H45,tableau!$C$1:$M$6,HLOOKUP(D45,tableau!$C$1:$M$1,1,FALSE),FALSE),IF(B45=4,VLOOKUP(H45,tableau!$C$7:$M$9,HLOOKUP(D45,tableau!$C$1:$M$1,1,FALSE),FALSE),IF(B45=3,VLOOKUP(H45,tableau!$C$10:$M$11,HLOOKUP(D45,tableau!$C$1:$M$1,1,FALSE),FALSE),IF(B45=2,VLOOKUP(H45,tableau!$C$12:$M$12,HLOOKUP(D45,tableau!$C$1:$M$1,1,FALSE),FALSE),"")))))</f>
        <v/>
      </c>
      <c r="K45" s="822"/>
      <c r="L45" s="281"/>
      <c r="M45" s="212"/>
    </row>
    <row r="46" spans="1:13" ht="12.75" customHeight="1" x14ac:dyDescent="0.2">
      <c r="A46" s="284" t="str">
        <f>+gestion!W16</f>
        <v>Jeux du Québec</v>
      </c>
      <c r="B46" s="825"/>
      <c r="C46" s="825"/>
      <c r="D46" s="826"/>
      <c r="E46" s="827"/>
      <c r="F46" s="826" t="s">
        <v>45</v>
      </c>
      <c r="G46" s="827"/>
      <c r="H46" s="826"/>
      <c r="I46" s="827"/>
      <c r="J46" s="830">
        <f>IF(L46="oui",16,IF(ISTEXT(H46)=TRUE,0,IF(H46&gt;=1,IF(H46&gt;=11,1,HLOOKUP(H46,tableau!$C$16:$L$18,2,FALSE)),0)))</f>
        <v>0</v>
      </c>
      <c r="K46" s="831"/>
      <c r="L46" s="823"/>
      <c r="M46" s="212"/>
    </row>
    <row r="47" spans="1:13" ht="12.75" customHeight="1" x14ac:dyDescent="0.2">
      <c r="A47" s="285" t="str">
        <f>gestion!X16</f>
        <v>Finale Provinciale</v>
      </c>
      <c r="B47" s="825"/>
      <c r="C47" s="825"/>
      <c r="D47" s="828"/>
      <c r="E47" s="829"/>
      <c r="F47" s="828"/>
      <c r="G47" s="829"/>
      <c r="H47" s="828"/>
      <c r="I47" s="829"/>
      <c r="J47" s="832"/>
      <c r="K47" s="833"/>
      <c r="L47" s="824"/>
      <c r="M47" s="212"/>
    </row>
    <row r="48" spans="1:13" ht="12.75" customHeight="1" x14ac:dyDescent="0.2">
      <c r="A48" s="612" t="str">
        <f>+gestion!W3</f>
        <v>Provinciaux d'été</v>
      </c>
      <c r="B48" s="819"/>
      <c r="C48" s="820"/>
      <c r="D48" s="819"/>
      <c r="E48" s="820"/>
      <c r="F48" s="819" t="s">
        <v>45</v>
      </c>
      <c r="G48" s="820"/>
      <c r="H48" s="819"/>
      <c r="I48" s="820"/>
      <c r="J48" s="821">
        <f>IF(L48="oui",16,IF(ISTEXT(H48)=TRUE,0,IF(H48&gt;=1,IF(H48&gt;=11,1,HLOOKUP(H48,tableau!$C$16:$L$18,2,FALSE)),0)))</f>
        <v>0</v>
      </c>
      <c r="K48" s="822"/>
      <c r="L48" s="281"/>
      <c r="M48" s="212"/>
    </row>
    <row r="49" spans="1:13" ht="12.75" customHeight="1" x14ac:dyDescent="0.2">
      <c r="A49" s="286" t="str">
        <f>+gestion!W7</f>
        <v>Georges-Ethier</v>
      </c>
      <c r="B49" s="819"/>
      <c r="C49" s="820"/>
      <c r="D49" s="819"/>
      <c r="E49" s="820"/>
      <c r="F49" s="819" t="s">
        <v>45</v>
      </c>
      <c r="G49" s="820"/>
      <c r="H49" s="819"/>
      <c r="I49" s="820"/>
      <c r="J49" s="821">
        <f>IF(L49="oui",16,IF(ISTEXT(H49)=TRUE,0,IF(H49&gt;=1,IF(H49&gt;=11,1,HLOOKUP(H49,tableau!$C$16:$L$18,2,FALSE)),0)))</f>
        <v>0</v>
      </c>
      <c r="K49" s="822"/>
      <c r="L49" s="281" t="s">
        <v>383</v>
      </c>
      <c r="M49" s="212"/>
    </row>
    <row r="50" spans="1:13" ht="12.75" customHeight="1" x14ac:dyDescent="0.2">
      <c r="A50" s="286" t="str">
        <f>+gestion!W8</f>
        <v>Section A</v>
      </c>
      <c r="B50" s="819"/>
      <c r="C50" s="820"/>
      <c r="D50" s="819"/>
      <c r="E50" s="820"/>
      <c r="F50" s="819" t="s">
        <v>45</v>
      </c>
      <c r="G50" s="820"/>
      <c r="H50" s="819"/>
      <c r="I50" s="820"/>
      <c r="J50" s="821">
        <f>IF(L50="oui",16,IF(ISTEXT(H50)=TRUE,0,IF(H50&gt;=1,IF(H50&gt;=11,1,HLOOKUP(H50,tableau!$C$16:$L$18,2,FALSE)),0)))</f>
        <v>0</v>
      </c>
      <c r="K50" s="822"/>
      <c r="L50" s="281" t="s">
        <v>383</v>
      </c>
      <c r="M50" s="212"/>
    </row>
    <row r="51" spans="1:13" ht="12.75" customHeight="1" x14ac:dyDescent="0.2">
      <c r="A51" s="286" t="str">
        <f>+gestion!W17</f>
        <v>Invitation Richard Gauthier</v>
      </c>
      <c r="B51" s="819"/>
      <c r="C51" s="820"/>
      <c r="D51" s="819"/>
      <c r="E51" s="820"/>
      <c r="F51" s="817" t="s">
        <v>107</v>
      </c>
      <c r="G51" s="818"/>
      <c r="H51" s="819"/>
      <c r="I51" s="820"/>
      <c r="J51" s="821" t="str">
        <f>IF(OR(B51&lt;2,B51="",H51="",H51&lt;1,H51&gt;B51-1,D51="",D51&lt;=1,D51&gt;11,AND(B51&gt;=5,H51&gt;=5)),"",IF(B51&gt;=5,VLOOKUP(H51,tableau!$C$1:$M$6,HLOOKUP(D51,tableau!$C$1:$M$1,1,FALSE),FALSE),IF(B51=4,VLOOKUP(H51,tableau!$C$7:$M$9,HLOOKUP(D51,tableau!$C$1:$M$1,1,FALSE),FALSE),IF(B51=3,VLOOKUP(H51,tableau!$C$10:$M$11,HLOOKUP(D51,tableau!$C$1:$M$1,1,FALSE),FALSE),IF(B51=2,VLOOKUP(H51,tableau!$C$12:$M$12,HLOOKUP(D51,tableau!$C$1:$M$1,1,FALSE),FALSE),"")))))</f>
        <v/>
      </c>
      <c r="K51" s="822"/>
      <c r="L51" s="281"/>
      <c r="M51" s="212"/>
    </row>
    <row r="52" spans="1:13" ht="12.75" customHeight="1" x14ac:dyDescent="0.2">
      <c r="A52" s="282" t="str">
        <f>+gestion!W18</f>
        <v>Invitation St-Eustache</v>
      </c>
      <c r="B52" s="819"/>
      <c r="C52" s="820"/>
      <c r="D52" s="819"/>
      <c r="E52" s="820"/>
      <c r="F52" s="817" t="s">
        <v>107</v>
      </c>
      <c r="G52" s="818"/>
      <c r="H52" s="819"/>
      <c r="I52" s="820"/>
      <c r="J52" s="821" t="str">
        <f>IF(OR(B52&lt;2,B52="",H52="",H52&lt;1,H52&gt;B52-1,D52="",D52&lt;=1,D52&gt;11,AND(B52&gt;=5,H52&gt;=5)),"",IF(B52&gt;=5,VLOOKUP(H52,tableau!$C$1:$M$6,HLOOKUP(D52,tableau!$C$1:$M$1,1,FALSE),FALSE),IF(B52=4,VLOOKUP(H52,tableau!$C$7:$M$9,HLOOKUP(D52,tableau!$C$1:$M$1,1,FALSE),FALSE),IF(B52=3,VLOOKUP(H52,tableau!$C$10:$M$11,HLOOKUP(D52,tableau!$C$1:$M$1,1,FALSE),FALSE),IF(B52=2,VLOOKUP(H52,tableau!$C$12:$M$12,HLOOKUP(D52,tableau!$C$1:$M$1,1,FALSE),FALSE),"")))))</f>
        <v/>
      </c>
      <c r="K52" s="822"/>
      <c r="L52" s="281"/>
      <c r="M52" s="212"/>
    </row>
    <row r="53" spans="1:13" ht="12.75" customHeight="1" x14ac:dyDescent="0.2">
      <c r="A53" s="286" t="s">
        <v>577</v>
      </c>
      <c r="B53" s="819"/>
      <c r="C53" s="820"/>
      <c r="D53" s="819"/>
      <c r="E53" s="820"/>
      <c r="F53" s="819" t="s">
        <v>45</v>
      </c>
      <c r="G53" s="820"/>
      <c r="H53" s="819"/>
      <c r="I53" s="820"/>
      <c r="J53" s="821">
        <f>IF(L53="oui",20,IF(ISTEXT(H53)=TRUE,0,IF(H53&gt;=1,IF(H53&gt;=11,3,HLOOKUP(H53,tableau!$C$16:$L$18,3,FALSE)),0)))</f>
        <v>0</v>
      </c>
      <c r="K53" s="822"/>
      <c r="L53" s="281"/>
      <c r="M53" s="212"/>
    </row>
    <row r="54" spans="1:13" ht="12.75" customHeight="1" x14ac:dyDescent="0.2">
      <c r="A54" s="286" t="str">
        <f>+gestion!W12</f>
        <v>Section B 2020</v>
      </c>
      <c r="B54" s="819"/>
      <c r="C54" s="820"/>
      <c r="D54" s="819"/>
      <c r="E54" s="820"/>
      <c r="F54" s="819" t="s">
        <v>45</v>
      </c>
      <c r="G54" s="820"/>
      <c r="H54" s="819"/>
      <c r="I54" s="820"/>
      <c r="J54" s="821">
        <f>IF(L54="oui",16,IF(ISTEXT(H54)=TRUE,0,IF(H54&gt;=1,IF(H54&gt;=11,1,HLOOKUP(H54,tableau!$C$16:$L$18,2,FALSE)),0)))</f>
        <v>0</v>
      </c>
      <c r="K54" s="822"/>
      <c r="L54" s="281" t="s">
        <v>383</v>
      </c>
      <c r="M54" s="212"/>
    </row>
    <row r="55" spans="1:13" ht="12.75" customHeight="1" x14ac:dyDescent="0.2">
      <c r="A55" s="279" t="str">
        <f>+gestion!X13</f>
        <v>Invitation Rosemère Déc. 2019</v>
      </c>
      <c r="B55" s="819"/>
      <c r="C55" s="820"/>
      <c r="D55" s="819"/>
      <c r="E55" s="820"/>
      <c r="F55" s="817" t="s">
        <v>107</v>
      </c>
      <c r="G55" s="818"/>
      <c r="H55" s="819"/>
      <c r="I55" s="820"/>
      <c r="J55" s="821" t="str">
        <f>IF(OR(B55&lt;2,B55="",H55="",H55&lt;1,H55&gt;B55-1,D55="",D55&lt;=1,D55&gt;11,AND(B55&gt;=5,H55&gt;=5)),"",IF(B55&gt;=5,VLOOKUP(H55,tableau!$C$1:$M$6,HLOOKUP(D55,tableau!$C$1:$M$1,1,FALSE),FALSE),IF(B55=4,VLOOKUP(H55,tableau!$C$7:$M$9,HLOOKUP(D55,tableau!$C$1:$M$1,1,FALSE),FALSE),IF(B55=3,VLOOKUP(H55,tableau!$C$10:$M$11,HLOOKUP(D55,tableau!$C$1:$M$1,1,FALSE),FALSE),IF(B55=2,VLOOKUP(H55,tableau!$C$12:$M$12,HLOOKUP(D55,tableau!$C$1:$M$1,1,FALSE),FALSE),"")))))</f>
        <v/>
      </c>
      <c r="K55" s="822"/>
      <c r="L55" s="281"/>
      <c r="M55" s="212"/>
    </row>
    <row r="56" spans="1:13" ht="16.5" customHeight="1" x14ac:dyDescent="0.2">
      <c r="A56" s="286" t="str">
        <f>+gestion!V57</f>
        <v xml:space="preserve">Membre Équipe Québec </v>
      </c>
      <c r="B56" s="287" t="str">
        <f>+gestion!V58</f>
        <v>Année 2019-2020</v>
      </c>
      <c r="C56" s="287"/>
      <c r="D56" s="836" t="str">
        <f>+gestion!V59</f>
        <v>mettre oui dans case Classement</v>
      </c>
      <c r="E56" s="836"/>
      <c r="F56" s="836"/>
      <c r="G56" s="818"/>
      <c r="H56" s="819"/>
      <c r="I56" s="820"/>
      <c r="J56" s="821" t="str">
        <f>IF(H56="Oui",10,"")</f>
        <v/>
      </c>
      <c r="K56" s="822"/>
      <c r="L56" s="281"/>
      <c r="M56" s="212"/>
    </row>
    <row r="57" spans="1:13" ht="13.5" thickBot="1" x14ac:dyDescent="0.25">
      <c r="A57" s="225"/>
      <c r="B57" s="225"/>
      <c r="C57" s="222"/>
      <c r="D57" s="222"/>
      <c r="H57" s="835" t="s">
        <v>36</v>
      </c>
      <c r="I57" s="835"/>
      <c r="J57" s="834">
        <f>SUM(J42:J56)</f>
        <v>0</v>
      </c>
      <c r="K57" s="834"/>
      <c r="L57" s="212"/>
      <c r="M57" s="212"/>
    </row>
    <row r="58" spans="1:13" ht="13.5" thickTop="1" x14ac:dyDescent="0.2">
      <c r="A58" s="225"/>
      <c r="B58" s="225"/>
      <c r="C58" s="222"/>
      <c r="D58" s="222"/>
      <c r="H58" s="611"/>
      <c r="I58" s="611"/>
      <c r="J58" s="289"/>
      <c r="K58" s="244"/>
      <c r="L58" s="212"/>
      <c r="M58" s="212"/>
    </row>
    <row r="59" spans="1:13" x14ac:dyDescent="0.2">
      <c r="H59" s="210"/>
    </row>
    <row r="60" spans="1:13" x14ac:dyDescent="0.2">
      <c r="C60" s="609" t="s">
        <v>52</v>
      </c>
      <c r="D60" s="609"/>
      <c r="H60" s="781">
        <f>+'données a remplir'!$E$8</f>
        <v>0</v>
      </c>
      <c r="I60" s="781"/>
      <c r="J60" s="781"/>
      <c r="K60" s="781"/>
      <c r="L60" s="781"/>
    </row>
    <row r="61" spans="1:13" x14ac:dyDescent="0.2">
      <c r="C61" s="609"/>
      <c r="D61" s="245"/>
      <c r="H61" s="245"/>
      <c r="I61" s="245"/>
      <c r="J61" s="245"/>
      <c r="K61" s="245"/>
      <c r="L61" s="245"/>
    </row>
    <row r="62" spans="1:13" x14ac:dyDescent="0.2">
      <c r="C62" s="609" t="s">
        <v>53</v>
      </c>
      <c r="D62" s="609"/>
      <c r="H62" s="781">
        <f>+'données a remplir'!$E$9</f>
        <v>0</v>
      </c>
      <c r="I62" s="781"/>
      <c r="J62" s="781"/>
      <c r="K62" s="781"/>
      <c r="L62" s="781"/>
    </row>
    <row r="63" spans="1:13" x14ac:dyDescent="0.2">
      <c r="C63" s="609"/>
      <c r="D63" s="245"/>
      <c r="H63" s="245"/>
      <c r="I63" s="245"/>
      <c r="J63" s="245"/>
      <c r="K63" s="245"/>
      <c r="L63" s="245"/>
    </row>
    <row r="64" spans="1:13" x14ac:dyDescent="0.2">
      <c r="C64" s="780" t="s">
        <v>54</v>
      </c>
      <c r="D64" s="780"/>
      <c r="H64" s="781">
        <f>+'données a remplir'!$E$10</f>
        <v>0</v>
      </c>
      <c r="I64" s="781"/>
      <c r="J64" s="781"/>
      <c r="K64" s="781"/>
      <c r="L64" s="781"/>
    </row>
  </sheetData>
  <sheetProtection algorithmName="SHA-512" hashValue="TwH6GMQvm9C+Gg5sgzRld2futuYDhuxPRNQjBagA+vXwHdlf5petwNnDeSlb6AGttx9aLOs3KsEiUY2iJEROTg==" saltValue="Zps/GwJLXycA5Yvpe5h9tg==" spinCount="100000" sheet="1" objects="1" scenarios="1"/>
  <protectedRanges>
    <protectedRange sqref="B9 B11 J9 J11" name="Plage1"/>
    <protectedRange sqref="B42:E55 H42:I56 L49:L50 L54" name="Plage2_2"/>
  </protectedRanges>
  <mergeCells count="109">
    <mergeCell ref="D53:E53"/>
    <mergeCell ref="H48:I48"/>
    <mergeCell ref="H50:I50"/>
    <mergeCell ref="D52:E52"/>
    <mergeCell ref="F52:G52"/>
    <mergeCell ref="J43:K44"/>
    <mergeCell ref="H49:I49"/>
    <mergeCell ref="J46:K47"/>
    <mergeCell ref="J42:K42"/>
    <mergeCell ref="D43:E44"/>
    <mergeCell ref="J48:K48"/>
    <mergeCell ref="J49:K49"/>
    <mergeCell ref="D45:E45"/>
    <mergeCell ref="F45:G45"/>
    <mergeCell ref="H45:I45"/>
    <mergeCell ref="J45:K45"/>
    <mergeCell ref="B48:C48"/>
    <mergeCell ref="D48:E48"/>
    <mergeCell ref="F48:G48"/>
    <mergeCell ref="B46:C47"/>
    <mergeCell ref="D46:E47"/>
    <mergeCell ref="F46:G47"/>
    <mergeCell ref="H46:I47"/>
    <mergeCell ref="A32:M32"/>
    <mergeCell ref="A33:M33"/>
    <mergeCell ref="A34:M34"/>
    <mergeCell ref="A35:M35"/>
    <mergeCell ref="A36:M36"/>
    <mergeCell ref="A37:M37"/>
    <mergeCell ref="L46:L47"/>
    <mergeCell ref="B42:C42"/>
    <mergeCell ref="D42:E42"/>
    <mergeCell ref="J41:K41"/>
    <mergeCell ref="B43:C44"/>
    <mergeCell ref="B49:C49"/>
    <mergeCell ref="D49:E49"/>
    <mergeCell ref="F49:G49"/>
    <mergeCell ref="B50:C50"/>
    <mergeCell ref="B51:C51"/>
    <mergeCell ref="H52:I52"/>
    <mergeCell ref="J51:K51"/>
    <mergeCell ref="D51:E51"/>
    <mergeCell ref="H54:I54"/>
    <mergeCell ref="J54:K54"/>
    <mergeCell ref="J50:K50"/>
    <mergeCell ref="F53:G53"/>
    <mergeCell ref="D50:E50"/>
    <mergeCell ref="J52:K52"/>
    <mergeCell ref="B52:C52"/>
    <mergeCell ref="F50:G50"/>
    <mergeCell ref="F51:G51"/>
    <mergeCell ref="H51:I51"/>
    <mergeCell ref="B54:C54"/>
    <mergeCell ref="D54:E54"/>
    <mergeCell ref="F54:G54"/>
    <mergeCell ref="J53:K53"/>
    <mergeCell ref="H53:I53"/>
    <mergeCell ref="B53:C53"/>
    <mergeCell ref="H23:I23"/>
    <mergeCell ref="B12:C12"/>
    <mergeCell ref="D12:E12"/>
    <mergeCell ref="F12:G12"/>
    <mergeCell ref="B13:F13"/>
    <mergeCell ref="H13:I13"/>
    <mergeCell ref="L43:L44"/>
    <mergeCell ref="B45:C45"/>
    <mergeCell ref="A25:M25"/>
    <mergeCell ref="B26:M26"/>
    <mergeCell ref="A16:M16"/>
    <mergeCell ref="A18:M18"/>
    <mergeCell ref="A20:M20"/>
    <mergeCell ref="E22:F22"/>
    <mergeCell ref="H22:I22"/>
    <mergeCell ref="E23:F23"/>
    <mergeCell ref="F42:G42"/>
    <mergeCell ref="H42:I42"/>
    <mergeCell ref="F43:G44"/>
    <mergeCell ref="H43:I44"/>
    <mergeCell ref="B41:C41"/>
    <mergeCell ref="D41:E41"/>
    <mergeCell ref="F41:G41"/>
    <mergeCell ref="H41:I41"/>
    <mergeCell ref="A2:M2"/>
    <mergeCell ref="A3:M3"/>
    <mergeCell ref="A4:M4"/>
    <mergeCell ref="A5:M5"/>
    <mergeCell ref="A6:M6"/>
    <mergeCell ref="A7:M7"/>
    <mergeCell ref="J13:M13"/>
    <mergeCell ref="B9:F9"/>
    <mergeCell ref="H9:I9"/>
    <mergeCell ref="J9:M9"/>
    <mergeCell ref="B11:F11"/>
    <mergeCell ref="H11:I11"/>
    <mergeCell ref="J11:M11"/>
    <mergeCell ref="H60:L60"/>
    <mergeCell ref="H62:L62"/>
    <mergeCell ref="C64:D64"/>
    <mergeCell ref="H64:L64"/>
    <mergeCell ref="B55:C55"/>
    <mergeCell ref="D55:E55"/>
    <mergeCell ref="F55:G55"/>
    <mergeCell ref="D56:G56"/>
    <mergeCell ref="H57:I57"/>
    <mergeCell ref="J57:K57"/>
    <mergeCell ref="H55:I55"/>
    <mergeCell ref="J55:K55"/>
    <mergeCell ref="H56:I56"/>
    <mergeCell ref="J56:K56"/>
  </mergeCells>
  <dataValidations count="1">
    <dataValidation type="list" allowBlank="1" showInputMessage="1" showErrorMessage="1" promptTitle="Menu_BYE" sqref="L42:L43 H56 L45:L46 L48:L56" xr:uid="{00000000-0002-0000-0800-000000000000}">
      <formula1>Menu_Bye</formula1>
    </dataValidation>
  </dataValidations>
  <printOptions horizontalCentered="1"/>
  <pageMargins left="0" right="0" top="0.55118110236220474" bottom="0.55118110236220474" header="0.31496062992125984" footer="0.31496062992125984"/>
  <pageSetup scale="75" orientation="portrait" r:id="rId1"/>
  <headerFooter>
    <oddHeader>&amp;LLauréats 2019</oddHeader>
    <oddFooter>&amp;LCandidat 2&amp;C&amp;14PATINAGE LAURENTIDES&amp;R&amp;A</oddFooter>
  </headerFooter>
  <colBreaks count="1" manualBreakCount="1">
    <brk id="14" max="62" man="1"/>
  </colBreaks>
  <drawing r:id="rId2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sheetPr>
    <tabColor rgb="FF92D050"/>
  </sheetPr>
  <dimension ref="A1:H43"/>
  <sheetViews>
    <sheetView showGridLines="0" topLeftCell="A11" zoomScaleNormal="100" workbookViewId="0">
      <selection activeCell="E21" sqref="E21"/>
    </sheetView>
  </sheetViews>
  <sheetFormatPr baseColWidth="10" defaultRowHeight="12.75" x14ac:dyDescent="0.2"/>
  <cols>
    <col min="1" max="16384" width="11.42578125" style="212"/>
  </cols>
  <sheetData>
    <row r="1" spans="1:8" x14ac:dyDescent="0.2">
      <c r="A1" s="209"/>
      <c r="B1" s="209"/>
      <c r="C1" s="209"/>
      <c r="D1" s="381"/>
      <c r="E1" s="209"/>
      <c r="F1" s="209"/>
      <c r="G1" s="210"/>
      <c r="H1" s="211"/>
    </row>
    <row r="2" spans="1:8" x14ac:dyDescent="0.2">
      <c r="A2" s="796" t="s">
        <v>14</v>
      </c>
      <c r="B2" s="796"/>
      <c r="C2" s="796"/>
      <c r="D2" s="796"/>
      <c r="E2" s="796"/>
      <c r="F2" s="796"/>
      <c r="G2" s="796"/>
      <c r="H2" s="796"/>
    </row>
    <row r="3" spans="1:8" x14ac:dyDescent="0.2">
      <c r="A3" s="796" t="s">
        <v>43</v>
      </c>
      <c r="B3" s="796"/>
      <c r="C3" s="796"/>
      <c r="D3" s="796"/>
      <c r="E3" s="796"/>
      <c r="F3" s="796"/>
      <c r="G3" s="796"/>
      <c r="H3" s="796"/>
    </row>
    <row r="4" spans="1:8" s="403" customFormat="1" x14ac:dyDescent="0.2">
      <c r="A4" s="1046" t="str">
        <f>CONCATENATE(gestion!$P$3,gestion!$Q$3,gestion!$P$4,gestion!$Q$4)</f>
        <v>Du  1 janvier 2019  au  31 décembre 2019</v>
      </c>
      <c r="B4" s="1046"/>
      <c r="C4" s="1046"/>
      <c r="D4" s="1046"/>
      <c r="E4" s="1046"/>
      <c r="F4" s="1046"/>
      <c r="G4" s="1046"/>
      <c r="H4" s="1046"/>
    </row>
    <row r="5" spans="1:8" s="214" customFormat="1" ht="15.75" customHeight="1" x14ac:dyDescent="0.2">
      <c r="A5" s="801" t="s">
        <v>5</v>
      </c>
      <c r="B5" s="801"/>
      <c r="C5" s="801"/>
      <c r="D5" s="801"/>
      <c r="E5" s="801"/>
      <c r="F5" s="801"/>
      <c r="G5" s="801"/>
      <c r="H5" s="801"/>
    </row>
    <row r="6" spans="1:8" ht="15.75" customHeight="1" x14ac:dyDescent="0.2">
      <c r="A6" s="801" t="str">
        <f>gestion!$B$66</f>
        <v>PATINEUR OU PATINEUSE OLYMPIQUE SPÉCIAUX</v>
      </c>
      <c r="B6" s="801"/>
      <c r="C6" s="801"/>
      <c r="D6" s="801"/>
      <c r="E6" s="801"/>
      <c r="F6" s="801"/>
      <c r="G6" s="801"/>
      <c r="H6" s="801"/>
    </row>
    <row r="7" spans="1:8" s="405" customFormat="1" ht="15.75" customHeight="1" x14ac:dyDescent="0.2">
      <c r="A7" s="404"/>
      <c r="B7" s="404"/>
      <c r="C7" s="404"/>
      <c r="D7" s="404"/>
      <c r="E7" s="404"/>
      <c r="F7" s="404"/>
      <c r="G7" s="404"/>
      <c r="H7" s="404"/>
    </row>
    <row r="8" spans="1:8" x14ac:dyDescent="0.2">
      <c r="A8" s="210"/>
      <c r="B8" s="210"/>
      <c r="C8" s="210"/>
      <c r="D8" s="383"/>
      <c r="E8" s="210"/>
      <c r="F8" s="210"/>
      <c r="G8" s="210"/>
      <c r="H8" s="211"/>
    </row>
    <row r="9" spans="1:8" x14ac:dyDescent="0.2">
      <c r="A9" s="216" t="s">
        <v>48</v>
      </c>
      <c r="B9" s="790"/>
      <c r="C9" s="790"/>
      <c r="D9" s="790"/>
      <c r="E9" s="380" t="s">
        <v>51</v>
      </c>
      <c r="F9" s="380"/>
      <c r="G9" s="807"/>
      <c r="H9" s="807"/>
    </row>
    <row r="10" spans="1:8" x14ac:dyDescent="0.2">
      <c r="A10" s="216"/>
      <c r="B10" s="217"/>
      <c r="C10" s="217"/>
      <c r="D10" s="384"/>
      <c r="E10" s="800"/>
      <c r="F10" s="800"/>
      <c r="G10" s="304"/>
      <c r="H10" s="305"/>
    </row>
    <row r="11" spans="1:8" x14ac:dyDescent="0.2">
      <c r="A11" s="216" t="s">
        <v>74</v>
      </c>
      <c r="B11" s="790"/>
      <c r="C11" s="790"/>
      <c r="D11" s="790"/>
      <c r="E11" s="800" t="s">
        <v>13</v>
      </c>
      <c r="F11" s="800"/>
      <c r="G11" s="807"/>
      <c r="H11" s="807"/>
    </row>
    <row r="12" spans="1:8" x14ac:dyDescent="0.2">
      <c r="A12" s="379"/>
      <c r="B12" s="318"/>
      <c r="C12" s="318"/>
      <c r="D12" s="385"/>
      <c r="E12" s="800"/>
      <c r="F12" s="800"/>
      <c r="G12" s="306"/>
      <c r="H12" s="306"/>
    </row>
    <row r="13" spans="1:8" x14ac:dyDescent="0.2">
      <c r="A13" s="800" t="s">
        <v>50</v>
      </c>
      <c r="B13" s="800"/>
      <c r="C13" s="790">
        <f>'données a remplir'!$E$7</f>
        <v>0</v>
      </c>
      <c r="D13" s="790"/>
      <c r="E13" s="808" t="s">
        <v>380</v>
      </c>
      <c r="F13" s="808"/>
      <c r="G13" s="807">
        <f>'données a remplir'!$E$6</f>
        <v>0</v>
      </c>
      <c r="H13" s="807" t="s">
        <v>508</v>
      </c>
    </row>
    <row r="14" spans="1:8" s="357" customFormat="1" ht="20.25" x14ac:dyDescent="0.3">
      <c r="A14" s="891"/>
      <c r="B14" s="891"/>
      <c r="C14" s="891"/>
      <c r="D14" s="891"/>
      <c r="E14" s="891"/>
      <c r="F14" s="891"/>
      <c r="G14" s="891"/>
      <c r="H14" s="891"/>
    </row>
    <row r="15" spans="1:8" s="357" customFormat="1" x14ac:dyDescent="0.2">
      <c r="A15" s="356" t="s">
        <v>415</v>
      </c>
      <c r="B15" s="221"/>
      <c r="C15" s="221"/>
      <c r="D15" s="386"/>
      <c r="E15" s="222"/>
      <c r="F15" s="222"/>
      <c r="G15" s="210"/>
      <c r="H15" s="211"/>
    </row>
    <row r="16" spans="1:8" s="357" customFormat="1" x14ac:dyDescent="0.2">
      <c r="A16" s="945" t="str">
        <f>gestion!$V$39</f>
        <v>Aucune limite d'âge</v>
      </c>
      <c r="B16" s="945"/>
      <c r="C16" s="945"/>
      <c r="D16" s="945"/>
      <c r="E16" s="945"/>
      <c r="F16" s="945"/>
      <c r="G16" s="945"/>
      <c r="H16" s="945"/>
    </row>
    <row r="17" spans="1:8" s="357" customFormat="1" x14ac:dyDescent="0.2">
      <c r="A17" s="945"/>
      <c r="B17" s="945"/>
      <c r="C17" s="945"/>
      <c r="D17" s="945"/>
      <c r="E17" s="945"/>
      <c r="F17" s="945"/>
      <c r="G17" s="945"/>
      <c r="H17" s="945"/>
    </row>
    <row r="18" spans="1:8" x14ac:dyDescent="0.2">
      <c r="A18" s="1054"/>
      <c r="B18" s="1054"/>
      <c r="C18" s="1054"/>
      <c r="D18" s="1054"/>
      <c r="E18" s="1054"/>
      <c r="F18" s="1054"/>
      <c r="G18" s="1054"/>
      <c r="H18" s="1054"/>
    </row>
    <row r="20" spans="1:8" x14ac:dyDescent="0.2">
      <c r="A20" s="1040" t="s">
        <v>31</v>
      </c>
      <c r="B20" s="1041"/>
      <c r="C20" s="410" t="s">
        <v>5</v>
      </c>
      <c r="D20" s="410" t="s">
        <v>32</v>
      </c>
      <c r="E20" s="410" t="s">
        <v>6</v>
      </c>
    </row>
    <row r="21" spans="1:8" x14ac:dyDescent="0.2">
      <c r="A21" s="1080"/>
      <c r="B21" s="1081"/>
      <c r="C21" s="439"/>
      <c r="D21" s="440"/>
      <c r="E21" s="441"/>
    </row>
    <row r="22" spans="1:8" x14ac:dyDescent="0.2">
      <c r="A22" s="1080"/>
      <c r="B22" s="1081"/>
      <c r="C22" s="442"/>
      <c r="D22" s="440"/>
      <c r="E22" s="441"/>
    </row>
    <row r="23" spans="1:8" x14ac:dyDescent="0.2">
      <c r="A23" s="1080"/>
      <c r="B23" s="1081"/>
      <c r="C23" s="442"/>
      <c r="D23" s="440"/>
      <c r="E23" s="441"/>
    </row>
    <row r="24" spans="1:8" x14ac:dyDescent="0.2">
      <c r="A24" s="1080"/>
      <c r="B24" s="1081"/>
      <c r="C24" s="442"/>
      <c r="D24" s="440"/>
      <c r="E24" s="441"/>
    </row>
    <row r="25" spans="1:8" x14ac:dyDescent="0.2">
      <c r="A25" s="1080"/>
      <c r="B25" s="1081"/>
      <c r="C25" s="442"/>
      <c r="D25" s="440"/>
      <c r="E25" s="441"/>
    </row>
    <row r="26" spans="1:8" x14ac:dyDescent="0.2">
      <c r="A26" s="362"/>
      <c r="B26" s="362"/>
      <c r="C26" s="443"/>
      <c r="D26" s="1076" t="s">
        <v>30</v>
      </c>
      <c r="E26" s="1078">
        <f>SUM(E21:E25)</f>
        <v>0</v>
      </c>
    </row>
    <row r="27" spans="1:8" x14ac:dyDescent="0.2">
      <c r="A27" s="362"/>
      <c r="B27" s="362"/>
      <c r="C27" s="443"/>
      <c r="D27" s="1077"/>
      <c r="E27" s="1079"/>
    </row>
    <row r="30" spans="1:8" x14ac:dyDescent="0.2">
      <c r="A30" s="1085" t="str">
        <f>+gestion!$V$43</f>
        <v xml:space="preserve">N.B. :  Joindre une copie très lisible des résultats de compétition </v>
      </c>
      <c r="B30" s="1086"/>
      <c r="C30" s="1086"/>
      <c r="D30" s="1086"/>
      <c r="E30" s="1086"/>
      <c r="F30" s="1086"/>
      <c r="G30" s="1086"/>
    </row>
    <row r="31" spans="1:8" x14ac:dyDescent="0.2">
      <c r="A31" s="362"/>
      <c r="B31" s="444"/>
    </row>
    <row r="34" spans="1:7" x14ac:dyDescent="0.2">
      <c r="C34" s="406"/>
      <c r="D34" s="406"/>
      <c r="E34" s="406"/>
      <c r="F34" s="406"/>
      <c r="G34" s="406"/>
    </row>
    <row r="35" spans="1:7" x14ac:dyDescent="0.2">
      <c r="C35" s="406"/>
      <c r="D35" s="406"/>
      <c r="E35" s="406"/>
      <c r="F35" s="406"/>
      <c r="G35" s="406"/>
    </row>
    <row r="36" spans="1:7" x14ac:dyDescent="0.2">
      <c r="B36" s="445"/>
      <c r="C36" s="406"/>
      <c r="D36" s="406"/>
      <c r="E36" s="406"/>
      <c r="F36" s="406"/>
      <c r="G36" s="406"/>
    </row>
    <row r="37" spans="1:7" x14ac:dyDescent="0.2">
      <c r="C37" s="406"/>
      <c r="D37" s="406"/>
      <c r="E37" s="406"/>
      <c r="F37" s="406"/>
      <c r="G37" s="406"/>
    </row>
    <row r="38" spans="1:7" x14ac:dyDescent="0.2">
      <c r="A38" s="362"/>
      <c r="B38" s="1082" t="s">
        <v>52</v>
      </c>
      <c r="C38" s="1082"/>
      <c r="D38" s="1084" t="str">
        <f>+'données a remplir'!$F$8</f>
        <v/>
      </c>
      <c r="E38" s="1084"/>
      <c r="F38" s="1084"/>
      <c r="G38" s="406"/>
    </row>
    <row r="39" spans="1:7" x14ac:dyDescent="0.2">
      <c r="B39" s="446"/>
      <c r="C39" s="357"/>
      <c r="D39" s="357"/>
      <c r="E39" s="357"/>
      <c r="F39" s="357"/>
      <c r="G39" s="406"/>
    </row>
    <row r="40" spans="1:7" x14ac:dyDescent="0.2">
      <c r="A40" s="362"/>
      <c r="B40" s="1082" t="s">
        <v>53</v>
      </c>
      <c r="C40" s="1082"/>
      <c r="D40" s="1084" t="str">
        <f>+'données a remplir'!$F$9</f>
        <v/>
      </c>
      <c r="E40" s="1084"/>
      <c r="F40" s="1084"/>
      <c r="G40" s="406"/>
    </row>
    <row r="41" spans="1:7" x14ac:dyDescent="0.2">
      <c r="A41" s="362"/>
      <c r="B41" s="446"/>
      <c r="C41" s="357"/>
      <c r="D41" s="357"/>
      <c r="E41" s="357"/>
      <c r="F41" s="357"/>
    </row>
    <row r="42" spans="1:7" x14ac:dyDescent="0.2">
      <c r="A42" s="362"/>
      <c r="B42" s="1082" t="s">
        <v>54</v>
      </c>
      <c r="C42" s="1082"/>
      <c r="D42" s="1083" t="str">
        <f>+'données a remplir'!$F$10</f>
        <v/>
      </c>
      <c r="E42" s="1084"/>
      <c r="F42" s="1084"/>
    </row>
    <row r="43" spans="1:7" x14ac:dyDescent="0.2">
      <c r="A43" s="405"/>
    </row>
  </sheetData>
  <protectedRanges>
    <protectedRange sqref="B9:D11 G9:H11" name="Plage1_3_1_1"/>
    <protectedRange sqref="A21:E25" name="Plage1"/>
  </protectedRanges>
  <mergeCells count="35">
    <mergeCell ref="B42:C42"/>
    <mergeCell ref="D42:F42"/>
    <mergeCell ref="A24:B24"/>
    <mergeCell ref="A25:B25"/>
    <mergeCell ref="A30:G30"/>
    <mergeCell ref="B38:C38"/>
    <mergeCell ref="D38:F38"/>
    <mergeCell ref="B40:C40"/>
    <mergeCell ref="D40:F40"/>
    <mergeCell ref="A14:H14"/>
    <mergeCell ref="A16:H16"/>
    <mergeCell ref="A17:H17"/>
    <mergeCell ref="A18:H18"/>
    <mergeCell ref="D26:D27"/>
    <mergeCell ref="E26:E27"/>
    <mergeCell ref="A20:B20"/>
    <mergeCell ref="A21:B21"/>
    <mergeCell ref="A22:B22"/>
    <mergeCell ref="A23:B23"/>
    <mergeCell ref="E12:F12"/>
    <mergeCell ref="A13:B13"/>
    <mergeCell ref="E13:F13"/>
    <mergeCell ref="G13:H13"/>
    <mergeCell ref="B11:D11"/>
    <mergeCell ref="C13:D13"/>
    <mergeCell ref="G9:H9"/>
    <mergeCell ref="B9:D9"/>
    <mergeCell ref="E10:F10"/>
    <mergeCell ref="E11:F11"/>
    <mergeCell ref="G11:H11"/>
    <mergeCell ref="A2:H2"/>
    <mergeCell ref="A3:H3"/>
    <mergeCell ref="A4:H4"/>
    <mergeCell ref="A5:H5"/>
    <mergeCell ref="A6:H6"/>
  </mergeCells>
  <printOptions horizontalCentered="1"/>
  <pageMargins left="0" right="0" top="0.55118110236220474" bottom="0.35433070866141736" header="0.31496062992125984" footer="0.31496062992125984"/>
  <pageSetup orientation="portrait" r:id="rId1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dimension ref="A1:IV47"/>
  <sheetViews>
    <sheetView showGridLines="0" topLeftCell="A29" zoomScaleNormal="100" workbookViewId="0">
      <selection activeCell="B9" sqref="B9:D9"/>
    </sheetView>
  </sheetViews>
  <sheetFormatPr baseColWidth="10" defaultRowHeight="12.75" x14ac:dyDescent="0.2"/>
  <cols>
    <col min="1" max="4" width="11.42578125" style="555"/>
    <col min="5" max="5" width="7.42578125" style="555" customWidth="1"/>
    <col min="6" max="6" width="11.42578125" style="555"/>
    <col min="7" max="7" width="13.140625" style="555" customWidth="1"/>
    <col min="8" max="8" width="16.140625" style="555" customWidth="1"/>
    <col min="9" max="16384" width="11.42578125" style="555"/>
  </cols>
  <sheetData>
    <row r="1" spans="1:8" x14ac:dyDescent="0.2">
      <c r="A1" s="551"/>
      <c r="B1" s="551"/>
      <c r="C1" s="551"/>
      <c r="D1" s="552"/>
      <c r="E1" s="551"/>
      <c r="F1" s="551"/>
      <c r="G1" s="553"/>
      <c r="H1" s="554"/>
    </row>
    <row r="2" spans="1:8" x14ac:dyDescent="0.2">
      <c r="A2" s="1091" t="s">
        <v>14</v>
      </c>
      <c r="B2" s="1091"/>
      <c r="C2" s="1091"/>
      <c r="D2" s="1091"/>
      <c r="E2" s="1091"/>
      <c r="F2" s="1091"/>
      <c r="G2" s="1091"/>
      <c r="H2" s="1091"/>
    </row>
    <row r="3" spans="1:8" x14ac:dyDescent="0.2">
      <c r="A3" s="1091" t="s">
        <v>43</v>
      </c>
      <c r="B3" s="1091"/>
      <c r="C3" s="1091"/>
      <c r="D3" s="1091"/>
      <c r="E3" s="1091"/>
      <c r="F3" s="1091"/>
      <c r="G3" s="1091"/>
      <c r="H3" s="1091"/>
    </row>
    <row r="4" spans="1:8" s="556" customFormat="1" x14ac:dyDescent="0.2">
      <c r="A4" s="1046" t="str">
        <f>CONCATENATE(gestion!$P$3,gestion!$Q$3,gestion!$P$4,gestion!$Q$4)</f>
        <v>Du  1 janvier 2019  au  31 décembre 2019</v>
      </c>
      <c r="B4" s="1046"/>
      <c r="C4" s="1046"/>
      <c r="D4" s="1046"/>
      <c r="E4" s="1046"/>
      <c r="F4" s="1046"/>
      <c r="G4" s="1046"/>
      <c r="H4" s="1046"/>
    </row>
    <row r="5" spans="1:8" s="557" customFormat="1" ht="15.75" customHeight="1" x14ac:dyDescent="0.2">
      <c r="A5" s="1092" t="s">
        <v>5</v>
      </c>
      <c r="B5" s="1092"/>
      <c r="C5" s="1092"/>
      <c r="D5" s="1092"/>
      <c r="E5" s="1092"/>
      <c r="F5" s="1092"/>
      <c r="G5" s="1092"/>
      <c r="H5" s="1092"/>
    </row>
    <row r="6" spans="1:8" ht="15.75" customHeight="1" x14ac:dyDescent="0.2">
      <c r="A6" s="801" t="str">
        <f>gestion!$B$67</f>
        <v>LAURÉAT '' JOHANNE-MERCIER ''</v>
      </c>
      <c r="B6" s="801"/>
      <c r="C6" s="801"/>
      <c r="D6" s="801"/>
      <c r="E6" s="801"/>
      <c r="F6" s="801"/>
      <c r="G6" s="801"/>
      <c r="H6" s="801"/>
    </row>
    <row r="7" spans="1:8" s="559" customFormat="1" ht="15.75" customHeight="1" x14ac:dyDescent="0.2">
      <c r="A7" s="558"/>
      <c r="B7" s="558"/>
      <c r="C7" s="558"/>
      <c r="D7" s="558"/>
      <c r="E7" s="558"/>
      <c r="F7" s="558"/>
      <c r="G7" s="558"/>
      <c r="H7" s="558"/>
    </row>
    <row r="8" spans="1:8" x14ac:dyDescent="0.2">
      <c r="A8" s="553"/>
      <c r="B8" s="553"/>
      <c r="C8" s="553"/>
      <c r="D8" s="560"/>
      <c r="E8" s="553"/>
      <c r="F8" s="553"/>
      <c r="G8" s="553"/>
      <c r="H8" s="554"/>
    </row>
    <row r="9" spans="1:8" x14ac:dyDescent="0.2">
      <c r="A9" s="561" t="s">
        <v>48</v>
      </c>
      <c r="B9" s="1087"/>
      <c r="C9" s="1087"/>
      <c r="D9" s="1087"/>
      <c r="E9" s="562" t="s">
        <v>51</v>
      </c>
      <c r="F9" s="562"/>
      <c r="G9" s="1093"/>
      <c r="H9" s="1093"/>
    </row>
    <row r="10" spans="1:8" x14ac:dyDescent="0.2">
      <c r="A10" s="561"/>
      <c r="B10" s="563"/>
      <c r="C10" s="563"/>
      <c r="D10" s="564"/>
      <c r="E10" s="1090"/>
      <c r="F10" s="1090"/>
      <c r="G10" s="565"/>
      <c r="H10" s="566"/>
    </row>
    <row r="11" spans="1:8" x14ac:dyDescent="0.2">
      <c r="A11" s="561" t="s">
        <v>49</v>
      </c>
      <c r="B11" s="1087"/>
      <c r="C11" s="1087"/>
      <c r="D11" s="1087"/>
      <c r="E11" s="562" t="s">
        <v>506</v>
      </c>
      <c r="F11" s="567"/>
      <c r="G11" s="568" t="s">
        <v>507</v>
      </c>
      <c r="H11" s="567"/>
    </row>
    <row r="12" spans="1:8" x14ac:dyDescent="0.2">
      <c r="A12" s="565"/>
      <c r="B12" s="569"/>
      <c r="C12" s="569"/>
      <c r="D12" s="570"/>
      <c r="E12" s="1090"/>
      <c r="F12" s="1090"/>
      <c r="G12" s="553"/>
      <c r="H12" s="553"/>
    </row>
    <row r="13" spans="1:8" x14ac:dyDescent="0.2">
      <c r="A13" s="561" t="s">
        <v>74</v>
      </c>
      <c r="B13" s="1087"/>
      <c r="C13" s="1087"/>
      <c r="D13" s="1087"/>
      <c r="E13" s="1090" t="s">
        <v>13</v>
      </c>
      <c r="F13" s="1090"/>
      <c r="G13" s="1093"/>
      <c r="H13" s="1093"/>
    </row>
    <row r="14" spans="1:8" x14ac:dyDescent="0.2">
      <c r="A14" s="565"/>
      <c r="B14" s="569"/>
      <c r="C14" s="569"/>
      <c r="D14" s="570"/>
      <c r="E14" s="1090"/>
      <c r="F14" s="1090"/>
      <c r="G14" s="553"/>
      <c r="H14" s="553"/>
    </row>
    <row r="15" spans="1:8" x14ac:dyDescent="0.2">
      <c r="A15" s="1090" t="s">
        <v>50</v>
      </c>
      <c r="B15" s="1090"/>
      <c r="C15" s="790">
        <f>'données a remplir'!$E$7</f>
        <v>0</v>
      </c>
      <c r="D15" s="790"/>
      <c r="E15" s="1099" t="s">
        <v>380</v>
      </c>
      <c r="F15" s="1099"/>
      <c r="G15" s="807">
        <f>'données a remplir'!$E$6</f>
        <v>0</v>
      </c>
      <c r="H15" s="807" t="s">
        <v>508</v>
      </c>
    </row>
    <row r="16" spans="1:8" s="571" customFormat="1" ht="20.25" x14ac:dyDescent="0.3">
      <c r="A16" s="1088"/>
      <c r="B16" s="1088"/>
      <c r="C16" s="1088"/>
      <c r="D16" s="1088"/>
      <c r="E16" s="1088"/>
      <c r="F16" s="1088"/>
      <c r="G16" s="1088"/>
      <c r="H16" s="1088"/>
    </row>
    <row r="17" spans="1:256" s="571" customFormat="1" x14ac:dyDescent="0.2">
      <c r="A17" s="572" t="s">
        <v>415</v>
      </c>
      <c r="B17" s="573"/>
      <c r="C17" s="573"/>
      <c r="D17" s="574"/>
      <c r="E17" s="575"/>
      <c r="F17" s="575"/>
      <c r="G17" s="553"/>
      <c r="H17" s="554"/>
    </row>
    <row r="18" spans="1:256" s="571" customFormat="1" x14ac:dyDescent="0.2">
      <c r="A18" s="1089" t="s">
        <v>27</v>
      </c>
      <c r="B18" s="1089"/>
      <c r="C18" s="1089"/>
      <c r="D18" s="1089"/>
      <c r="E18" s="1089"/>
      <c r="F18" s="1089"/>
      <c r="G18" s="1089"/>
      <c r="H18" s="1089"/>
    </row>
    <row r="19" spans="1:256" x14ac:dyDescent="0.2">
      <c r="A19" s="1089" t="s">
        <v>41</v>
      </c>
      <c r="B19" s="1089"/>
      <c r="C19" s="1089"/>
      <c r="D19" s="1089"/>
      <c r="E19" s="1089"/>
      <c r="F19" s="1089"/>
      <c r="G19" s="1089"/>
      <c r="H19" s="1089"/>
    </row>
    <row r="20" spans="1:256" x14ac:dyDescent="0.2">
      <c r="A20" s="1095" t="s">
        <v>559</v>
      </c>
      <c r="B20" s="1089"/>
      <c r="C20" s="1089"/>
      <c r="D20" s="1089"/>
      <c r="E20" s="1089"/>
      <c r="F20" s="1089"/>
      <c r="G20" s="1089"/>
      <c r="H20" s="1089"/>
    </row>
    <row r="22" spans="1:256" x14ac:dyDescent="0.2">
      <c r="A22" s="1098"/>
      <c r="B22" s="1098"/>
      <c r="C22" s="1098"/>
      <c r="D22" s="1098"/>
      <c r="E22" s="1098"/>
      <c r="F22" s="1098"/>
      <c r="G22" s="1098"/>
      <c r="H22" s="1098"/>
    </row>
    <row r="24" spans="1:256" x14ac:dyDescent="0.2">
      <c r="A24" s="1098"/>
      <c r="B24" s="1098"/>
      <c r="C24" s="1098"/>
      <c r="D24" s="1098"/>
      <c r="E24" s="1098"/>
      <c r="F24" s="1098"/>
      <c r="G24" s="1098"/>
      <c r="H24" s="1098"/>
      <c r="I24" s="1094"/>
      <c r="J24" s="1094"/>
      <c r="K24" s="1094"/>
      <c r="L24" s="1094"/>
      <c r="M24" s="1094"/>
      <c r="N24" s="1094"/>
      <c r="O24" s="1094"/>
      <c r="P24" s="1094"/>
      <c r="Q24" s="1094"/>
      <c r="R24" s="1094"/>
      <c r="S24" s="1094"/>
      <c r="T24" s="1094"/>
      <c r="U24" s="1094"/>
      <c r="V24" s="1094"/>
      <c r="W24" s="1094"/>
      <c r="X24" s="1094"/>
      <c r="Y24" s="1094"/>
      <c r="Z24" s="1094"/>
      <c r="AA24" s="1094"/>
      <c r="AB24" s="1094"/>
      <c r="AC24" s="1094"/>
      <c r="AD24" s="1094"/>
      <c r="AE24" s="1094"/>
      <c r="AF24" s="1094"/>
      <c r="AG24" s="1094"/>
      <c r="AH24" s="1094"/>
      <c r="AI24" s="1094"/>
      <c r="AJ24" s="1094"/>
      <c r="AK24" s="1094"/>
      <c r="AL24" s="1094"/>
      <c r="AM24" s="1094"/>
      <c r="AN24" s="1094"/>
      <c r="AO24" s="1094"/>
      <c r="AP24" s="1094"/>
      <c r="AQ24" s="1094"/>
      <c r="AR24" s="1094"/>
      <c r="AS24" s="1094"/>
      <c r="AT24" s="1094"/>
      <c r="AU24" s="1094"/>
      <c r="AV24" s="1094"/>
      <c r="AW24" s="1094"/>
      <c r="AX24" s="1094"/>
      <c r="AY24" s="1094"/>
      <c r="AZ24" s="1094"/>
      <c r="BA24" s="1094"/>
      <c r="BB24" s="1094"/>
      <c r="BC24" s="1094"/>
      <c r="BD24" s="1094"/>
      <c r="BE24" s="1094"/>
      <c r="BF24" s="1094"/>
      <c r="BG24" s="1094"/>
      <c r="BH24" s="1094"/>
      <c r="BI24" s="1094"/>
      <c r="BJ24" s="1094"/>
      <c r="BK24" s="1094"/>
      <c r="BL24" s="1094"/>
      <c r="BM24" s="1094"/>
      <c r="BN24" s="1094"/>
      <c r="BO24" s="1094"/>
      <c r="BP24" s="1094"/>
      <c r="BQ24" s="1094"/>
      <c r="BR24" s="1094"/>
      <c r="BS24" s="1094"/>
      <c r="BT24" s="1094"/>
      <c r="BU24" s="1094"/>
      <c r="BV24" s="1094"/>
      <c r="BW24" s="1094"/>
      <c r="BX24" s="1094"/>
      <c r="BY24" s="1094"/>
      <c r="BZ24" s="1094"/>
      <c r="CA24" s="1094"/>
      <c r="CB24" s="1094"/>
      <c r="CC24" s="1094"/>
      <c r="CD24" s="1094"/>
      <c r="CE24" s="1094"/>
      <c r="CF24" s="1094"/>
      <c r="CG24" s="1094"/>
      <c r="CH24" s="1094"/>
      <c r="CI24" s="1094"/>
      <c r="CJ24" s="1094"/>
      <c r="CK24" s="1094"/>
      <c r="CL24" s="1094"/>
      <c r="CM24" s="1094"/>
      <c r="CN24" s="1094"/>
      <c r="CO24" s="1094"/>
      <c r="CP24" s="1094"/>
      <c r="CQ24" s="1094"/>
      <c r="CR24" s="1094"/>
      <c r="CS24" s="1094"/>
      <c r="CT24" s="1094"/>
      <c r="CU24" s="1094"/>
      <c r="CV24" s="1094"/>
      <c r="CW24" s="1094"/>
      <c r="CX24" s="1094"/>
      <c r="CY24" s="1094"/>
      <c r="CZ24" s="1094"/>
      <c r="DA24" s="1094"/>
      <c r="DB24" s="1094"/>
      <c r="DC24" s="1094"/>
      <c r="DD24" s="1094"/>
      <c r="DE24" s="1094"/>
      <c r="DF24" s="1094"/>
      <c r="DG24" s="1094"/>
      <c r="DH24" s="1094"/>
      <c r="DI24" s="1094"/>
      <c r="DJ24" s="1094"/>
      <c r="DK24" s="1094"/>
      <c r="DL24" s="1094"/>
      <c r="DM24" s="1094"/>
      <c r="DN24" s="1094"/>
      <c r="DO24" s="1094"/>
      <c r="DP24" s="1094"/>
      <c r="DQ24" s="1094"/>
      <c r="DR24" s="1094"/>
      <c r="DS24" s="1094"/>
      <c r="DT24" s="1094"/>
      <c r="DU24" s="1094"/>
      <c r="DV24" s="1094"/>
      <c r="DW24" s="1094"/>
      <c r="DX24" s="1094"/>
      <c r="DY24" s="1094"/>
      <c r="DZ24" s="1094"/>
      <c r="EA24" s="1094"/>
      <c r="EB24" s="1094"/>
      <c r="EC24" s="1094"/>
      <c r="ED24" s="1094"/>
      <c r="EE24" s="1094"/>
      <c r="EF24" s="1094"/>
      <c r="EG24" s="1094"/>
      <c r="EH24" s="1094"/>
      <c r="EI24" s="1094"/>
      <c r="EJ24" s="1094"/>
      <c r="EK24" s="1094"/>
      <c r="EL24" s="1094"/>
      <c r="EM24" s="1094"/>
      <c r="EN24" s="1094"/>
      <c r="EO24" s="1094"/>
      <c r="EP24" s="1094"/>
      <c r="EQ24" s="1094"/>
      <c r="ER24" s="1094"/>
      <c r="ES24" s="1094"/>
      <c r="ET24" s="1094"/>
      <c r="EU24" s="1094"/>
      <c r="EV24" s="1094"/>
      <c r="EW24" s="1094"/>
      <c r="EX24" s="1094"/>
      <c r="EY24" s="1094"/>
      <c r="EZ24" s="1094"/>
      <c r="FA24" s="1094"/>
      <c r="FB24" s="1094"/>
      <c r="FC24" s="1094"/>
      <c r="FD24" s="1094"/>
      <c r="FE24" s="1094"/>
      <c r="FF24" s="1094"/>
      <c r="FG24" s="1094"/>
      <c r="FH24" s="1094"/>
      <c r="FI24" s="1094"/>
      <c r="FJ24" s="1094"/>
      <c r="FK24" s="1094"/>
      <c r="FL24" s="1094"/>
      <c r="FM24" s="1094"/>
      <c r="FN24" s="1094"/>
      <c r="FO24" s="1094"/>
      <c r="FP24" s="1094"/>
      <c r="FQ24" s="1094"/>
      <c r="FR24" s="1094"/>
      <c r="FS24" s="1094"/>
      <c r="FT24" s="1094"/>
      <c r="FU24" s="1094"/>
      <c r="FV24" s="1094"/>
      <c r="FW24" s="1094"/>
      <c r="FX24" s="1094"/>
      <c r="FY24" s="1094"/>
      <c r="FZ24" s="1094"/>
      <c r="GA24" s="1094"/>
      <c r="GB24" s="1094"/>
      <c r="GC24" s="1094"/>
      <c r="GD24" s="1094"/>
      <c r="GE24" s="1094"/>
      <c r="GF24" s="1094"/>
      <c r="GG24" s="1094"/>
      <c r="GH24" s="1094"/>
      <c r="GI24" s="1094"/>
      <c r="GJ24" s="1094"/>
      <c r="GK24" s="1094"/>
      <c r="GL24" s="1094"/>
      <c r="GM24" s="1094"/>
      <c r="GN24" s="1094"/>
      <c r="GO24" s="1094"/>
      <c r="GP24" s="1094"/>
      <c r="GQ24" s="1094"/>
      <c r="GR24" s="1094"/>
      <c r="GS24" s="1094"/>
      <c r="GT24" s="1094"/>
      <c r="GU24" s="1094"/>
      <c r="GV24" s="1094"/>
      <c r="GW24" s="1094"/>
      <c r="GX24" s="1094"/>
      <c r="GY24" s="1094"/>
      <c r="GZ24" s="1094"/>
      <c r="HA24" s="1094"/>
      <c r="HB24" s="1094"/>
      <c r="HC24" s="1094"/>
      <c r="HD24" s="1094"/>
      <c r="HE24" s="1094"/>
      <c r="HF24" s="1094"/>
      <c r="HG24" s="1094"/>
      <c r="HH24" s="1094"/>
      <c r="HI24" s="1094"/>
      <c r="HJ24" s="1094"/>
      <c r="HK24" s="1094"/>
      <c r="HL24" s="1094"/>
      <c r="HM24" s="1094"/>
      <c r="HN24" s="1094"/>
      <c r="HO24" s="1094"/>
      <c r="HP24" s="1094"/>
      <c r="HQ24" s="1094"/>
      <c r="HR24" s="1094"/>
      <c r="HS24" s="1094"/>
      <c r="HT24" s="1094"/>
      <c r="HU24" s="1094"/>
      <c r="HV24" s="1094"/>
      <c r="HW24" s="1094"/>
      <c r="HX24" s="1094"/>
      <c r="HY24" s="1094"/>
      <c r="HZ24" s="1094"/>
      <c r="IA24" s="1094"/>
      <c r="IB24" s="1094"/>
      <c r="IC24" s="1094"/>
      <c r="ID24" s="1094"/>
      <c r="IE24" s="1094"/>
      <c r="IF24" s="1094"/>
      <c r="IG24" s="1094"/>
      <c r="IH24" s="1094"/>
      <c r="II24" s="1094"/>
      <c r="IJ24" s="1094"/>
      <c r="IK24" s="1094"/>
      <c r="IL24" s="1094"/>
      <c r="IM24" s="1094"/>
      <c r="IN24" s="1094"/>
      <c r="IO24" s="1094"/>
      <c r="IP24" s="1094"/>
      <c r="IQ24" s="1094"/>
      <c r="IR24" s="1094"/>
      <c r="IS24" s="1094"/>
      <c r="IT24" s="1094"/>
      <c r="IU24" s="1094"/>
      <c r="IV24" s="1094"/>
    </row>
    <row r="26" spans="1:256" x14ac:dyDescent="0.2">
      <c r="A26" s="1098"/>
      <c r="B26" s="1098"/>
      <c r="C26" s="1098"/>
      <c r="D26" s="1098"/>
      <c r="E26" s="1098"/>
      <c r="F26" s="1098"/>
      <c r="G26" s="1098"/>
      <c r="H26" s="1098"/>
      <c r="I26" s="1094"/>
      <c r="J26" s="1094"/>
      <c r="K26" s="1094"/>
      <c r="L26" s="1094"/>
      <c r="M26" s="1094"/>
      <c r="N26" s="1094"/>
      <c r="O26" s="1094"/>
      <c r="P26" s="1094"/>
      <c r="Q26" s="1094"/>
      <c r="R26" s="1094"/>
      <c r="S26" s="1094"/>
      <c r="T26" s="1094"/>
      <c r="U26" s="1094"/>
      <c r="V26" s="1094"/>
      <c r="W26" s="1094"/>
      <c r="X26" s="1094"/>
      <c r="Y26" s="1094"/>
      <c r="Z26" s="1094"/>
      <c r="AA26" s="1094"/>
      <c r="AB26" s="1094"/>
      <c r="AC26" s="1094"/>
      <c r="AD26" s="1094"/>
      <c r="AE26" s="1094"/>
      <c r="AF26" s="1094"/>
      <c r="AG26" s="1094"/>
      <c r="AH26" s="1094"/>
      <c r="AI26" s="1094"/>
      <c r="AJ26" s="1094"/>
      <c r="AK26" s="1094"/>
      <c r="AL26" s="1094"/>
      <c r="AM26" s="1094"/>
      <c r="AN26" s="1094"/>
      <c r="AO26" s="1094"/>
      <c r="AP26" s="1094"/>
      <c r="AQ26" s="1094"/>
      <c r="AR26" s="1094"/>
      <c r="AS26" s="1094"/>
      <c r="AT26" s="1094"/>
      <c r="AU26" s="1094"/>
      <c r="AV26" s="1094"/>
      <c r="AW26" s="1094"/>
      <c r="AX26" s="1094"/>
      <c r="AY26" s="1094"/>
      <c r="AZ26" s="1094"/>
      <c r="BA26" s="1094"/>
      <c r="BB26" s="1094"/>
      <c r="BC26" s="1094"/>
      <c r="BD26" s="1094"/>
      <c r="BE26" s="1094"/>
      <c r="BF26" s="1094"/>
      <c r="BG26" s="1094"/>
      <c r="BH26" s="1094"/>
      <c r="BI26" s="1094"/>
      <c r="BJ26" s="1094"/>
      <c r="BK26" s="1094"/>
      <c r="BL26" s="1094"/>
      <c r="BM26" s="1094"/>
      <c r="BN26" s="1094"/>
      <c r="BO26" s="1094"/>
      <c r="BP26" s="1094"/>
      <c r="BQ26" s="1094"/>
      <c r="BR26" s="1094"/>
      <c r="BS26" s="1094"/>
      <c r="BT26" s="1094"/>
      <c r="BU26" s="1094"/>
      <c r="BV26" s="1094"/>
      <c r="BW26" s="1094"/>
      <c r="BX26" s="1094"/>
      <c r="BY26" s="1094"/>
      <c r="BZ26" s="1094"/>
      <c r="CA26" s="1094"/>
      <c r="CB26" s="1094"/>
      <c r="CC26" s="1094"/>
      <c r="CD26" s="1094"/>
      <c r="CE26" s="1094"/>
      <c r="CF26" s="1094"/>
      <c r="CG26" s="1094"/>
      <c r="CH26" s="1094"/>
      <c r="CI26" s="1094"/>
      <c r="CJ26" s="1094"/>
      <c r="CK26" s="1094"/>
      <c r="CL26" s="1094"/>
      <c r="CM26" s="1094"/>
      <c r="CN26" s="1094"/>
      <c r="CO26" s="1094"/>
      <c r="CP26" s="1094"/>
      <c r="CQ26" s="1094"/>
      <c r="CR26" s="1094"/>
      <c r="CS26" s="1094"/>
      <c r="CT26" s="1094"/>
      <c r="CU26" s="1094"/>
      <c r="CV26" s="1094"/>
      <c r="CW26" s="1094"/>
      <c r="CX26" s="1094"/>
      <c r="CY26" s="1094"/>
      <c r="CZ26" s="1094"/>
      <c r="DA26" s="1094"/>
      <c r="DB26" s="1094"/>
      <c r="DC26" s="1094"/>
      <c r="DD26" s="1094"/>
      <c r="DE26" s="1094"/>
      <c r="DF26" s="1094"/>
      <c r="DG26" s="1094"/>
      <c r="DH26" s="1094"/>
      <c r="DI26" s="1094"/>
      <c r="DJ26" s="1094"/>
      <c r="DK26" s="1094"/>
      <c r="DL26" s="1094"/>
      <c r="DM26" s="1094"/>
      <c r="DN26" s="1094"/>
      <c r="DO26" s="1094"/>
      <c r="DP26" s="1094"/>
      <c r="DQ26" s="1094"/>
      <c r="DR26" s="1094"/>
      <c r="DS26" s="1094"/>
      <c r="DT26" s="1094"/>
      <c r="DU26" s="1094"/>
      <c r="DV26" s="1094"/>
      <c r="DW26" s="1094"/>
      <c r="DX26" s="1094"/>
      <c r="DY26" s="1094"/>
      <c r="DZ26" s="1094"/>
      <c r="EA26" s="1094"/>
      <c r="EB26" s="1094"/>
      <c r="EC26" s="1094"/>
      <c r="ED26" s="1094"/>
      <c r="EE26" s="1094"/>
      <c r="EF26" s="1094"/>
      <c r="EG26" s="1094"/>
      <c r="EH26" s="1094"/>
      <c r="EI26" s="1094"/>
      <c r="EJ26" s="1094"/>
      <c r="EK26" s="1094"/>
      <c r="EL26" s="1094"/>
      <c r="EM26" s="1094"/>
      <c r="EN26" s="1094"/>
      <c r="EO26" s="1094"/>
      <c r="EP26" s="1094"/>
      <c r="EQ26" s="1094"/>
      <c r="ER26" s="1094"/>
      <c r="ES26" s="1094"/>
      <c r="ET26" s="1094"/>
      <c r="EU26" s="1094"/>
      <c r="EV26" s="1094"/>
      <c r="EW26" s="1094"/>
      <c r="EX26" s="1094"/>
      <c r="EY26" s="1094"/>
      <c r="EZ26" s="1094"/>
      <c r="FA26" s="1094"/>
      <c r="FB26" s="1094"/>
      <c r="FC26" s="1094"/>
      <c r="FD26" s="1094"/>
      <c r="FE26" s="1094"/>
      <c r="FF26" s="1094"/>
      <c r="FG26" s="1094"/>
      <c r="FH26" s="1094"/>
      <c r="FI26" s="1094"/>
      <c r="FJ26" s="1094"/>
      <c r="FK26" s="1094"/>
      <c r="FL26" s="1094"/>
      <c r="FM26" s="1094"/>
      <c r="FN26" s="1094"/>
      <c r="FO26" s="1094"/>
      <c r="FP26" s="1094"/>
      <c r="FQ26" s="1094"/>
      <c r="FR26" s="1094"/>
      <c r="FS26" s="1094"/>
      <c r="FT26" s="1094"/>
      <c r="FU26" s="1094"/>
      <c r="FV26" s="1094"/>
      <c r="FW26" s="1094"/>
      <c r="FX26" s="1094"/>
      <c r="FY26" s="1094"/>
      <c r="FZ26" s="1094"/>
      <c r="GA26" s="1094"/>
      <c r="GB26" s="1094"/>
      <c r="GC26" s="1094"/>
      <c r="GD26" s="1094"/>
      <c r="GE26" s="1094"/>
      <c r="GF26" s="1094"/>
      <c r="GG26" s="1094"/>
      <c r="GH26" s="1094"/>
      <c r="GI26" s="1094"/>
      <c r="GJ26" s="1094"/>
      <c r="GK26" s="1094"/>
      <c r="GL26" s="1094"/>
      <c r="GM26" s="1094"/>
      <c r="GN26" s="1094"/>
      <c r="GO26" s="1094"/>
      <c r="GP26" s="1094"/>
      <c r="GQ26" s="1094"/>
      <c r="GR26" s="1094"/>
      <c r="GS26" s="1094"/>
      <c r="GT26" s="1094"/>
      <c r="GU26" s="1094"/>
      <c r="GV26" s="1094"/>
      <c r="GW26" s="1094"/>
      <c r="GX26" s="1094"/>
      <c r="GY26" s="1094"/>
      <c r="GZ26" s="1094"/>
      <c r="HA26" s="1094"/>
      <c r="HB26" s="1094"/>
      <c r="HC26" s="1094"/>
      <c r="HD26" s="1094"/>
      <c r="HE26" s="1094"/>
      <c r="HF26" s="1094"/>
      <c r="HG26" s="1094"/>
      <c r="HH26" s="1094"/>
      <c r="HI26" s="1094"/>
      <c r="HJ26" s="1094"/>
      <c r="HK26" s="1094"/>
      <c r="HL26" s="1094"/>
      <c r="HM26" s="1094"/>
      <c r="HN26" s="1094"/>
      <c r="HO26" s="1094"/>
      <c r="HP26" s="1094"/>
      <c r="HQ26" s="1094"/>
      <c r="HR26" s="1094"/>
      <c r="HS26" s="1094"/>
      <c r="HT26" s="1094"/>
      <c r="HU26" s="1094"/>
      <c r="HV26" s="1094"/>
      <c r="HW26" s="1094"/>
      <c r="HX26" s="1094"/>
      <c r="HY26" s="1094"/>
      <c r="HZ26" s="1094"/>
      <c r="IA26" s="1094"/>
      <c r="IB26" s="1094"/>
      <c r="IC26" s="1094"/>
      <c r="ID26" s="1094"/>
      <c r="IE26" s="1094"/>
      <c r="IF26" s="1094"/>
      <c r="IG26" s="1094"/>
      <c r="IH26" s="1094"/>
      <c r="II26" s="1094"/>
      <c r="IJ26" s="1094"/>
      <c r="IK26" s="1094"/>
      <c r="IL26" s="1094"/>
      <c r="IM26" s="1094"/>
      <c r="IN26" s="1094"/>
      <c r="IO26" s="1094"/>
      <c r="IP26" s="1094"/>
      <c r="IQ26" s="1094"/>
      <c r="IR26" s="1094"/>
      <c r="IS26" s="1094"/>
      <c r="IT26" s="1094"/>
      <c r="IU26" s="1094"/>
      <c r="IV26" s="1094"/>
    </row>
    <row r="28" spans="1:256" x14ac:dyDescent="0.2">
      <c r="A28" s="1098"/>
      <c r="B28" s="1098"/>
      <c r="C28" s="1098"/>
      <c r="D28" s="1098"/>
      <c r="E28" s="1098"/>
      <c r="F28" s="1098"/>
      <c r="G28" s="1098"/>
      <c r="H28" s="1098"/>
      <c r="I28" s="1094"/>
      <c r="J28" s="1094"/>
      <c r="K28" s="1094"/>
      <c r="L28" s="1094"/>
      <c r="M28" s="1094"/>
      <c r="N28" s="1094"/>
      <c r="O28" s="1094"/>
      <c r="P28" s="1094"/>
      <c r="Q28" s="1094"/>
      <c r="R28" s="1094"/>
      <c r="S28" s="1094"/>
      <c r="T28" s="1094"/>
      <c r="U28" s="1094"/>
      <c r="V28" s="1094"/>
      <c r="W28" s="1094"/>
      <c r="X28" s="1094"/>
      <c r="Y28" s="1094"/>
      <c r="Z28" s="1094"/>
      <c r="AA28" s="1094"/>
      <c r="AB28" s="1094"/>
      <c r="AC28" s="1094"/>
      <c r="AD28" s="1094"/>
      <c r="AE28" s="1094"/>
      <c r="AF28" s="1094"/>
      <c r="AG28" s="1094"/>
      <c r="AH28" s="1094"/>
      <c r="AI28" s="1094"/>
      <c r="AJ28" s="1094"/>
      <c r="AK28" s="1094"/>
      <c r="AL28" s="1094"/>
      <c r="AM28" s="1094"/>
      <c r="AN28" s="1094"/>
      <c r="AO28" s="1094"/>
      <c r="AP28" s="1094"/>
      <c r="AQ28" s="1094"/>
      <c r="AR28" s="1094"/>
      <c r="AS28" s="1094"/>
      <c r="AT28" s="1094"/>
      <c r="AU28" s="1094"/>
      <c r="AV28" s="1094"/>
      <c r="AW28" s="1094"/>
      <c r="AX28" s="1094"/>
      <c r="AY28" s="1094"/>
      <c r="AZ28" s="1094"/>
      <c r="BA28" s="1094"/>
      <c r="BB28" s="1094"/>
      <c r="BC28" s="1094"/>
      <c r="BD28" s="1094"/>
      <c r="BE28" s="1094"/>
      <c r="BF28" s="1094"/>
      <c r="BG28" s="1094"/>
      <c r="BH28" s="1094"/>
      <c r="BI28" s="1094"/>
      <c r="BJ28" s="1094"/>
      <c r="BK28" s="1094"/>
      <c r="BL28" s="1094"/>
      <c r="BM28" s="1094"/>
      <c r="BN28" s="1094"/>
      <c r="BO28" s="1094"/>
      <c r="BP28" s="1094"/>
      <c r="BQ28" s="1094"/>
      <c r="BR28" s="1094"/>
      <c r="BS28" s="1094"/>
      <c r="BT28" s="1094"/>
      <c r="BU28" s="1094"/>
      <c r="BV28" s="1094"/>
      <c r="BW28" s="1094"/>
      <c r="BX28" s="1094"/>
      <c r="BY28" s="1094"/>
      <c r="BZ28" s="1094"/>
      <c r="CA28" s="1094"/>
      <c r="CB28" s="1094"/>
      <c r="CC28" s="1094"/>
      <c r="CD28" s="1094"/>
      <c r="CE28" s="1094"/>
      <c r="CF28" s="1094"/>
      <c r="CG28" s="1094"/>
      <c r="CH28" s="1094"/>
      <c r="CI28" s="1094"/>
      <c r="CJ28" s="1094"/>
      <c r="CK28" s="1094"/>
      <c r="CL28" s="1094"/>
      <c r="CM28" s="1094"/>
      <c r="CN28" s="1094"/>
      <c r="CO28" s="1094"/>
      <c r="CP28" s="1094"/>
      <c r="CQ28" s="1094"/>
      <c r="CR28" s="1094"/>
      <c r="CS28" s="1094"/>
      <c r="CT28" s="1094"/>
      <c r="CU28" s="1094"/>
      <c r="CV28" s="1094"/>
      <c r="CW28" s="1094"/>
      <c r="CX28" s="1094"/>
      <c r="CY28" s="1094"/>
      <c r="CZ28" s="1094"/>
      <c r="DA28" s="1094"/>
      <c r="DB28" s="1094"/>
      <c r="DC28" s="1094"/>
      <c r="DD28" s="1094"/>
      <c r="DE28" s="1094"/>
      <c r="DF28" s="1094"/>
      <c r="DG28" s="1094"/>
      <c r="DH28" s="1094"/>
      <c r="DI28" s="1094"/>
      <c r="DJ28" s="1094"/>
      <c r="DK28" s="1094"/>
      <c r="DL28" s="1094"/>
      <c r="DM28" s="1094"/>
      <c r="DN28" s="1094"/>
      <c r="DO28" s="1094"/>
      <c r="DP28" s="1094"/>
      <c r="DQ28" s="1094"/>
      <c r="DR28" s="1094"/>
      <c r="DS28" s="1094"/>
      <c r="DT28" s="1094"/>
      <c r="DU28" s="1094"/>
      <c r="DV28" s="1094"/>
      <c r="DW28" s="1094"/>
      <c r="DX28" s="1094"/>
      <c r="DY28" s="1094"/>
      <c r="DZ28" s="1094"/>
      <c r="EA28" s="1094"/>
      <c r="EB28" s="1094"/>
      <c r="EC28" s="1094"/>
      <c r="ED28" s="1094"/>
      <c r="EE28" s="1094"/>
      <c r="EF28" s="1094"/>
      <c r="EG28" s="1094"/>
      <c r="EH28" s="1094"/>
      <c r="EI28" s="1094"/>
      <c r="EJ28" s="1094"/>
      <c r="EK28" s="1094"/>
      <c r="EL28" s="1094"/>
      <c r="EM28" s="1094"/>
      <c r="EN28" s="1094"/>
      <c r="EO28" s="1094"/>
      <c r="EP28" s="1094"/>
      <c r="EQ28" s="1094"/>
      <c r="ER28" s="1094"/>
      <c r="ES28" s="1094"/>
      <c r="ET28" s="1094"/>
      <c r="EU28" s="1094"/>
      <c r="EV28" s="1094"/>
      <c r="EW28" s="1094"/>
      <c r="EX28" s="1094"/>
      <c r="EY28" s="1094"/>
      <c r="EZ28" s="1094"/>
      <c r="FA28" s="1094"/>
      <c r="FB28" s="1094"/>
      <c r="FC28" s="1094"/>
      <c r="FD28" s="1094"/>
      <c r="FE28" s="1094"/>
      <c r="FF28" s="1094"/>
      <c r="FG28" s="1094"/>
      <c r="FH28" s="1094"/>
      <c r="FI28" s="1094"/>
      <c r="FJ28" s="1094"/>
      <c r="FK28" s="1094"/>
      <c r="FL28" s="1094"/>
      <c r="FM28" s="1094"/>
      <c r="FN28" s="1094"/>
      <c r="FO28" s="1094"/>
      <c r="FP28" s="1094"/>
      <c r="FQ28" s="1094"/>
      <c r="FR28" s="1094"/>
      <c r="FS28" s="1094"/>
      <c r="FT28" s="1094"/>
      <c r="FU28" s="1094"/>
      <c r="FV28" s="1094"/>
      <c r="FW28" s="1094"/>
      <c r="FX28" s="1094"/>
      <c r="FY28" s="1094"/>
      <c r="FZ28" s="1094"/>
      <c r="GA28" s="1094"/>
      <c r="GB28" s="1094"/>
      <c r="GC28" s="1094"/>
      <c r="GD28" s="1094"/>
      <c r="GE28" s="1094"/>
      <c r="GF28" s="1094"/>
      <c r="GG28" s="1094"/>
      <c r="GH28" s="1094"/>
      <c r="GI28" s="1094"/>
      <c r="GJ28" s="1094"/>
      <c r="GK28" s="1094"/>
      <c r="GL28" s="1094"/>
      <c r="GM28" s="1094"/>
      <c r="GN28" s="1094"/>
      <c r="GO28" s="1094"/>
      <c r="GP28" s="1094"/>
      <c r="GQ28" s="1094"/>
      <c r="GR28" s="1094"/>
      <c r="GS28" s="1094"/>
      <c r="GT28" s="1094"/>
      <c r="GU28" s="1094"/>
      <c r="GV28" s="1094"/>
      <c r="GW28" s="1094"/>
      <c r="GX28" s="1094"/>
      <c r="GY28" s="1094"/>
      <c r="GZ28" s="1094"/>
      <c r="HA28" s="1094"/>
      <c r="HB28" s="1094"/>
      <c r="HC28" s="1094"/>
      <c r="HD28" s="1094"/>
      <c r="HE28" s="1094"/>
      <c r="HF28" s="1094"/>
      <c r="HG28" s="1094"/>
      <c r="HH28" s="1094"/>
      <c r="HI28" s="1094"/>
      <c r="HJ28" s="1094"/>
      <c r="HK28" s="1094"/>
      <c r="HL28" s="1094"/>
      <c r="HM28" s="1094"/>
      <c r="HN28" s="1094"/>
      <c r="HO28" s="1094"/>
      <c r="HP28" s="1094"/>
      <c r="HQ28" s="1094"/>
      <c r="HR28" s="1094"/>
      <c r="HS28" s="1094"/>
      <c r="HT28" s="1094"/>
      <c r="HU28" s="1094"/>
      <c r="HV28" s="1094"/>
      <c r="HW28" s="1094"/>
      <c r="HX28" s="1094"/>
      <c r="HY28" s="1094"/>
      <c r="HZ28" s="1094"/>
      <c r="IA28" s="1094"/>
      <c r="IB28" s="1094"/>
      <c r="IC28" s="1094"/>
      <c r="ID28" s="1094"/>
      <c r="IE28" s="1094"/>
      <c r="IF28" s="1094"/>
      <c r="IG28" s="1094"/>
      <c r="IH28" s="1094"/>
      <c r="II28" s="1094"/>
      <c r="IJ28" s="1094"/>
      <c r="IK28" s="1094"/>
      <c r="IL28" s="1094"/>
      <c r="IM28" s="1094"/>
      <c r="IN28" s="1094"/>
      <c r="IO28" s="1094"/>
      <c r="IP28" s="1094"/>
      <c r="IQ28" s="1094"/>
      <c r="IR28" s="1094"/>
      <c r="IS28" s="1094"/>
      <c r="IT28" s="1094"/>
      <c r="IU28" s="1094"/>
      <c r="IV28" s="1094"/>
    </row>
    <row r="30" spans="1:256" x14ac:dyDescent="0.2">
      <c r="A30" s="1098"/>
      <c r="B30" s="1098"/>
      <c r="C30" s="1098"/>
      <c r="D30" s="1098"/>
      <c r="E30" s="1098"/>
      <c r="F30" s="1098"/>
      <c r="G30" s="1098"/>
      <c r="H30" s="1098"/>
    </row>
    <row r="32" spans="1:256" x14ac:dyDescent="0.2">
      <c r="A32" s="1098"/>
      <c r="B32" s="1098"/>
      <c r="C32" s="1098"/>
      <c r="D32" s="1098"/>
      <c r="E32" s="1098"/>
      <c r="F32" s="1098"/>
      <c r="G32" s="1098"/>
      <c r="H32" s="1098"/>
    </row>
    <row r="34" spans="1:8" x14ac:dyDescent="0.2">
      <c r="A34" s="1098"/>
      <c r="B34" s="1098"/>
      <c r="C34" s="1098"/>
      <c r="D34" s="1098"/>
      <c r="E34" s="1098"/>
      <c r="F34" s="1098"/>
      <c r="G34" s="1098"/>
      <c r="H34" s="1098"/>
    </row>
    <row r="36" spans="1:8" x14ac:dyDescent="0.2">
      <c r="A36" s="1098"/>
      <c r="B36" s="1098"/>
      <c r="C36" s="1098"/>
      <c r="D36" s="1098"/>
      <c r="E36" s="1098"/>
      <c r="F36" s="1098"/>
      <c r="G36" s="1098"/>
      <c r="H36" s="1098"/>
    </row>
    <row r="38" spans="1:8" x14ac:dyDescent="0.2">
      <c r="A38" s="1098"/>
      <c r="B38" s="1098"/>
      <c r="C38" s="1098"/>
      <c r="D38" s="1098"/>
      <c r="E38" s="1098"/>
      <c r="F38" s="1098"/>
      <c r="G38" s="1098"/>
      <c r="H38" s="1098"/>
    </row>
    <row r="39" spans="1:8" x14ac:dyDescent="0.2">
      <c r="A39" s="576"/>
      <c r="B39" s="576"/>
      <c r="C39" s="576"/>
      <c r="D39" s="576"/>
      <c r="E39" s="576"/>
      <c r="F39" s="576"/>
      <c r="G39" s="576"/>
      <c r="H39" s="576"/>
    </row>
    <row r="40" spans="1:8" x14ac:dyDescent="0.2">
      <c r="A40" s="576"/>
      <c r="B40" s="576"/>
      <c r="C40" s="576"/>
      <c r="D40" s="576"/>
      <c r="E40" s="576"/>
      <c r="F40" s="576"/>
      <c r="G40" s="576"/>
      <c r="H40" s="576"/>
    </row>
    <row r="43" spans="1:8" x14ac:dyDescent="0.2">
      <c r="A43" s="577"/>
      <c r="B43" s="1096" t="s">
        <v>52</v>
      </c>
      <c r="C43" s="1096"/>
      <c r="D43" s="1096"/>
      <c r="E43" s="1097" t="str">
        <f>+'données a remplir'!F8</f>
        <v/>
      </c>
      <c r="F43" s="1097"/>
      <c r="G43" s="1097"/>
    </row>
    <row r="44" spans="1:8" x14ac:dyDescent="0.2">
      <c r="A44" s="577"/>
      <c r="B44" s="578"/>
      <c r="C44" s="571"/>
      <c r="D44" s="579"/>
      <c r="E44" s="571"/>
      <c r="F44" s="571"/>
      <c r="G44" s="577"/>
    </row>
    <row r="45" spans="1:8" x14ac:dyDescent="0.2">
      <c r="A45" s="577"/>
      <c r="B45" s="1096" t="s">
        <v>53</v>
      </c>
      <c r="C45" s="1096"/>
      <c r="D45" s="1096"/>
      <c r="E45" s="1097" t="str">
        <f>+'données a remplir'!F9</f>
        <v/>
      </c>
      <c r="F45" s="1097"/>
      <c r="G45" s="1097"/>
    </row>
    <row r="46" spans="1:8" x14ac:dyDescent="0.2">
      <c r="A46" s="577"/>
      <c r="B46" s="578"/>
      <c r="C46" s="571"/>
      <c r="D46" s="579"/>
      <c r="E46" s="571"/>
      <c r="F46" s="571"/>
    </row>
    <row r="47" spans="1:8" x14ac:dyDescent="0.2">
      <c r="A47" s="577"/>
      <c r="B47" s="1096" t="s">
        <v>54</v>
      </c>
      <c r="C47" s="1096"/>
      <c r="D47" s="1096"/>
      <c r="E47" s="1100" t="str">
        <f>+'données a remplir'!F10</f>
        <v/>
      </c>
      <c r="F47" s="1097"/>
      <c r="G47" s="1097"/>
    </row>
  </sheetData>
  <sheetProtection password="FD20" sheet="1" objects="1" scenarios="1"/>
  <protectedRanges>
    <protectedRange sqref="B9:D13 G9:H9 F11 H11 G13:H13" name="Plage1_3"/>
    <protectedRange sqref="A22 A24 A26 A28 A30 A32 S34 A36 A38:A40" name="Plage2"/>
  </protectedRanges>
  <mergeCells count="130">
    <mergeCell ref="EO28:EV28"/>
    <mergeCell ref="EW28:FD28"/>
    <mergeCell ref="FE28:FL28"/>
    <mergeCell ref="HI28:HP28"/>
    <mergeCell ref="HQ28:HX28"/>
    <mergeCell ref="HY28:IF28"/>
    <mergeCell ref="IG28:IN28"/>
    <mergeCell ref="IO28:IV28"/>
    <mergeCell ref="A30:H30"/>
    <mergeCell ref="FM28:FT28"/>
    <mergeCell ref="FU28:GB28"/>
    <mergeCell ref="GC28:GJ28"/>
    <mergeCell ref="GK28:GR28"/>
    <mergeCell ref="GS26:GZ26"/>
    <mergeCell ref="HA26:HH26"/>
    <mergeCell ref="HI26:HP26"/>
    <mergeCell ref="HQ26:HX26"/>
    <mergeCell ref="HY26:IF26"/>
    <mergeCell ref="IG26:IN26"/>
    <mergeCell ref="IO26:IV26"/>
    <mergeCell ref="Y28:AF28"/>
    <mergeCell ref="AG28:AN28"/>
    <mergeCell ref="AO28:AV28"/>
    <mergeCell ref="AW28:BD28"/>
    <mergeCell ref="BE28:BL28"/>
    <mergeCell ref="BM28:BT28"/>
    <mergeCell ref="BU28:CB28"/>
    <mergeCell ref="CC28:CJ28"/>
    <mergeCell ref="CK28:CR28"/>
    <mergeCell ref="CS28:CZ28"/>
    <mergeCell ref="DA28:DH28"/>
    <mergeCell ref="DI28:DP28"/>
    <mergeCell ref="GS28:GZ28"/>
    <mergeCell ref="HA28:HH28"/>
    <mergeCell ref="DQ28:DX28"/>
    <mergeCell ref="DY28:EF28"/>
    <mergeCell ref="EG28:EN28"/>
    <mergeCell ref="DY26:EF26"/>
    <mergeCell ref="EG26:EN26"/>
    <mergeCell ref="EO26:EV26"/>
    <mergeCell ref="EW26:FD26"/>
    <mergeCell ref="FE26:FL26"/>
    <mergeCell ref="FM26:FT26"/>
    <mergeCell ref="FU26:GB26"/>
    <mergeCell ref="GC26:GJ26"/>
    <mergeCell ref="GK26:GR26"/>
    <mergeCell ref="GK24:GR24"/>
    <mergeCell ref="GS24:GZ24"/>
    <mergeCell ref="HA24:HH24"/>
    <mergeCell ref="HI24:HP24"/>
    <mergeCell ref="HQ24:HX24"/>
    <mergeCell ref="HY24:IF24"/>
    <mergeCell ref="IG24:IN24"/>
    <mergeCell ref="IO24:IV24"/>
    <mergeCell ref="A26:H26"/>
    <mergeCell ref="I26:P26"/>
    <mergeCell ref="Q26:X26"/>
    <mergeCell ref="Y26:AF26"/>
    <mergeCell ref="AG26:AN26"/>
    <mergeCell ref="AO26:AV26"/>
    <mergeCell ref="AW26:BD26"/>
    <mergeCell ref="BE26:BL26"/>
    <mergeCell ref="BM26:BT26"/>
    <mergeCell ref="BU26:CB26"/>
    <mergeCell ref="CC26:CJ26"/>
    <mergeCell ref="CK26:CR26"/>
    <mergeCell ref="CS26:CZ26"/>
    <mergeCell ref="DA26:DH26"/>
    <mergeCell ref="DI26:DP26"/>
    <mergeCell ref="DQ26:DX26"/>
    <mergeCell ref="DQ24:DX24"/>
    <mergeCell ref="DY24:EF24"/>
    <mergeCell ref="EG24:EN24"/>
    <mergeCell ref="EO24:EV24"/>
    <mergeCell ref="EW24:FD24"/>
    <mergeCell ref="FE24:FL24"/>
    <mergeCell ref="FM24:FT24"/>
    <mergeCell ref="FU24:GB24"/>
    <mergeCell ref="GC24:GJ24"/>
    <mergeCell ref="AW24:BD24"/>
    <mergeCell ref="BE24:BL24"/>
    <mergeCell ref="BM24:BT24"/>
    <mergeCell ref="BU24:CB24"/>
    <mergeCell ref="CC24:CJ24"/>
    <mergeCell ref="CK24:CR24"/>
    <mergeCell ref="CS24:CZ24"/>
    <mergeCell ref="DA24:DH24"/>
    <mergeCell ref="DI24:DP24"/>
    <mergeCell ref="B47:D47"/>
    <mergeCell ref="E47:G47"/>
    <mergeCell ref="A22:H22"/>
    <mergeCell ref="A24:H24"/>
    <mergeCell ref="I24:P24"/>
    <mergeCell ref="Q24:X24"/>
    <mergeCell ref="A28:H28"/>
    <mergeCell ref="I28:P28"/>
    <mergeCell ref="Q28:X28"/>
    <mergeCell ref="A32:H32"/>
    <mergeCell ref="Y24:AF24"/>
    <mergeCell ref="AG24:AN24"/>
    <mergeCell ref="AO24:AV24"/>
    <mergeCell ref="A19:H19"/>
    <mergeCell ref="A20:H20"/>
    <mergeCell ref="B13:D13"/>
    <mergeCell ref="B43:D43"/>
    <mergeCell ref="E43:G43"/>
    <mergeCell ref="B45:D45"/>
    <mergeCell ref="E45:G45"/>
    <mergeCell ref="A34:H34"/>
    <mergeCell ref="A36:H36"/>
    <mergeCell ref="A38:H38"/>
    <mergeCell ref="E14:F14"/>
    <mergeCell ref="A15:B15"/>
    <mergeCell ref="E15:F15"/>
    <mergeCell ref="G15:H15"/>
    <mergeCell ref="C15:D15"/>
    <mergeCell ref="B11:D11"/>
    <mergeCell ref="A16:H16"/>
    <mergeCell ref="A18:H18"/>
    <mergeCell ref="E12:F12"/>
    <mergeCell ref="A2:H2"/>
    <mergeCell ref="A3:H3"/>
    <mergeCell ref="A4:H4"/>
    <mergeCell ref="A5:H5"/>
    <mergeCell ref="A6:H6"/>
    <mergeCell ref="G9:H9"/>
    <mergeCell ref="B9:D9"/>
    <mergeCell ref="E10:F10"/>
    <mergeCell ref="E13:F13"/>
    <mergeCell ref="G13:H13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portrait" r:id="rId1"/>
  <headerFooter>
    <oddHeader>&amp;LLauréats</oddHeader>
    <oddFooter>&amp;C&amp;14PATINAGE LAURENTIDES&amp;R&amp;A</oddFooter>
  </headerFooter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AD64"/>
  <sheetViews>
    <sheetView showGridLines="0" zoomScaleNormal="100" workbookViewId="0">
      <selection activeCell="B9" sqref="B9:F9"/>
    </sheetView>
  </sheetViews>
  <sheetFormatPr baseColWidth="10" defaultRowHeight="12.75" x14ac:dyDescent="0.2"/>
  <cols>
    <col min="1" max="1" width="25.85546875" style="210" customWidth="1"/>
    <col min="2" max="3" width="8" style="210" customWidth="1"/>
    <col min="4" max="4" width="8.85546875" style="210" customWidth="1"/>
    <col min="5" max="7" width="8" style="210" customWidth="1"/>
    <col min="8" max="8" width="8" style="211" customWidth="1"/>
    <col min="9" max="13" width="8" style="210" customWidth="1"/>
    <col min="14" max="16384" width="11.42578125" style="212"/>
  </cols>
  <sheetData>
    <row r="1" spans="1:30" x14ac:dyDescent="0.2">
      <c r="A1" s="209"/>
      <c r="B1" s="209"/>
      <c r="C1" s="209"/>
      <c r="D1" s="209"/>
      <c r="E1" s="209"/>
      <c r="F1" s="209"/>
    </row>
    <row r="2" spans="1:30" x14ac:dyDescent="0.2">
      <c r="A2" s="794" t="s">
        <v>14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</row>
    <row r="3" spans="1:30" x14ac:dyDescent="0.2">
      <c r="A3" s="795" t="s">
        <v>43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</row>
    <row r="4" spans="1:30" s="214" customForma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</row>
    <row r="5" spans="1:30" s="214" customFormat="1" ht="15.75" customHeight="1" x14ac:dyDescent="0.25">
      <c r="A5" s="799" t="s">
        <v>5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</row>
    <row r="6" spans="1:30" s="214" customFormat="1" ht="15.75" customHeight="1" x14ac:dyDescent="0.2">
      <c r="A6" s="801" t="str">
        <f>+gestion!B24</f>
        <v>PATINEUR RÉGIONAL DE COMPÉTITION (SANS LIMITE À NOVICE)</v>
      </c>
      <c r="B6" s="801"/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1"/>
    </row>
    <row r="7" spans="1:30" s="214" customFormat="1" ht="15.75" customHeight="1" x14ac:dyDescent="0.2">
      <c r="A7" s="801" t="str">
        <f>+gestion!B25</f>
        <v>EN SIMPLE (GARÇON SEULEMENT)</v>
      </c>
      <c r="B7" s="801"/>
      <c r="C7" s="801"/>
      <c r="D7" s="801"/>
      <c r="E7" s="801"/>
      <c r="F7" s="801"/>
      <c r="G7" s="801"/>
      <c r="H7" s="801"/>
      <c r="I7" s="801"/>
      <c r="J7" s="801"/>
      <c r="K7" s="801"/>
      <c r="L7" s="801"/>
      <c r="M7" s="801"/>
    </row>
    <row r="9" spans="1:30" x14ac:dyDescent="0.2">
      <c r="A9" s="216" t="s">
        <v>48</v>
      </c>
      <c r="B9" s="790"/>
      <c r="C9" s="790"/>
      <c r="D9" s="790"/>
      <c r="E9" s="790"/>
      <c r="F9" s="790"/>
      <c r="H9" s="800" t="s">
        <v>51</v>
      </c>
      <c r="I9" s="800"/>
      <c r="J9" s="807"/>
      <c r="K9" s="807"/>
      <c r="L9" s="807"/>
      <c r="M9" s="807"/>
    </row>
    <row r="10" spans="1:30" x14ac:dyDescent="0.2">
      <c r="A10" s="216"/>
      <c r="B10" s="217"/>
      <c r="C10" s="217"/>
      <c r="D10" s="217"/>
      <c r="E10" s="217"/>
      <c r="F10" s="217"/>
      <c r="H10" s="258"/>
      <c r="I10" s="258"/>
      <c r="J10" s="258"/>
      <c r="K10" s="218"/>
      <c r="L10" s="218"/>
      <c r="M10" s="218"/>
    </row>
    <row r="11" spans="1:30" x14ac:dyDescent="0.2">
      <c r="A11" s="216" t="s">
        <v>74</v>
      </c>
      <c r="B11" s="790"/>
      <c r="C11" s="790"/>
      <c r="D11" s="790"/>
      <c r="E11" s="790"/>
      <c r="F11" s="790"/>
      <c r="H11" s="800" t="s">
        <v>13</v>
      </c>
      <c r="I11" s="800"/>
      <c r="J11" s="807"/>
      <c r="K11" s="807"/>
      <c r="L11" s="807"/>
      <c r="M11" s="807"/>
    </row>
    <row r="12" spans="1:30" x14ac:dyDescent="0.2">
      <c r="A12" s="261"/>
      <c r="B12" s="802"/>
      <c r="C12" s="802"/>
      <c r="D12" s="800"/>
      <c r="E12" s="800"/>
      <c r="F12" s="802"/>
      <c r="G12" s="802"/>
      <c r="H12" s="219"/>
    </row>
    <row r="13" spans="1:30" x14ac:dyDescent="0.2">
      <c r="A13" s="258" t="s">
        <v>50</v>
      </c>
      <c r="B13" s="790">
        <f>'données a remplir'!$E$7</f>
        <v>0</v>
      </c>
      <c r="C13" s="790"/>
      <c r="D13" s="790"/>
      <c r="E13" s="790"/>
      <c r="F13" s="790"/>
      <c r="H13" s="800" t="s">
        <v>380</v>
      </c>
      <c r="I13" s="800"/>
      <c r="J13" s="807">
        <f>'données a remplir'!$E$6</f>
        <v>0</v>
      </c>
      <c r="K13" s="807">
        <f>'données a remplir'!$E$6</f>
        <v>0</v>
      </c>
      <c r="L13" s="807"/>
      <c r="M13" s="807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</row>
    <row r="14" spans="1:30" x14ac:dyDescent="0.2">
      <c r="A14" s="220"/>
      <c r="B14" s="221"/>
      <c r="C14" s="221"/>
      <c r="D14" s="220"/>
      <c r="E14" s="222"/>
      <c r="F14" s="222"/>
    </row>
    <row r="15" spans="1:30" ht="12.6" customHeight="1" x14ac:dyDescent="0.2">
      <c r="A15" s="223" t="s">
        <v>416</v>
      </c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</row>
    <row r="16" spans="1:30" ht="15" customHeight="1" x14ac:dyDescent="0.2">
      <c r="A16" s="806" t="str">
        <f>+gestion!V41</f>
        <v>Chaque Club enverra 3 candidatures.</v>
      </c>
      <c r="B16" s="806"/>
      <c r="C16" s="806"/>
      <c r="D16" s="806"/>
      <c r="E16" s="806"/>
      <c r="F16" s="806"/>
      <c r="G16" s="806"/>
      <c r="H16" s="806"/>
      <c r="I16" s="806"/>
      <c r="J16" s="806"/>
      <c r="K16" s="806"/>
      <c r="L16" s="806"/>
      <c r="M16" s="806"/>
      <c r="N16" s="224"/>
      <c r="O16" s="224"/>
      <c r="P16" s="224"/>
      <c r="Q16" s="224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</row>
    <row r="17" spans="1:30" ht="15" customHeight="1" x14ac:dyDescent="0.2">
      <c r="A17" s="256" t="str">
        <f>gestion!V39</f>
        <v>Aucune limite d'âge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24"/>
      <c r="O17" s="224"/>
      <c r="P17" s="224"/>
      <c r="Q17" s="224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</row>
    <row r="18" spans="1:30" ht="15" customHeight="1" x14ac:dyDescent="0.2">
      <c r="A18" s="806" t="str">
        <f>_xlfn.CONCAT(gestion!V37," ",gestion!V38)</f>
        <v>Avoir compétitionné dans la catégorie Sans Limite à Novice au cours de la saison  2019</v>
      </c>
      <c r="B18" s="806"/>
      <c r="C18" s="806"/>
      <c r="D18" s="806"/>
      <c r="E18" s="806"/>
      <c r="F18" s="806"/>
      <c r="G18" s="806"/>
      <c r="H18" s="806"/>
      <c r="I18" s="806"/>
      <c r="J18" s="806"/>
      <c r="K18" s="806"/>
      <c r="L18" s="806"/>
      <c r="M18" s="806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</row>
    <row r="19" spans="1:30" ht="15" customHeight="1" x14ac:dyDescent="0.2">
      <c r="A19" s="256"/>
      <c r="B19" s="256"/>
      <c r="C19" s="256"/>
      <c r="D19" s="256"/>
      <c r="E19" s="256"/>
      <c r="F19" s="256"/>
      <c r="G19" s="256"/>
    </row>
    <row r="20" spans="1:30" ht="15" customHeight="1" x14ac:dyDescent="0.2">
      <c r="A20" s="846" t="s">
        <v>397</v>
      </c>
      <c r="B20" s="846"/>
      <c r="C20" s="846"/>
      <c r="D20" s="846"/>
      <c r="E20" s="846"/>
      <c r="F20" s="846"/>
      <c r="G20" s="846"/>
      <c r="H20" s="846"/>
      <c r="I20" s="846"/>
      <c r="J20" s="846"/>
      <c r="K20" s="846"/>
      <c r="L20" s="846"/>
      <c r="M20" s="846"/>
    </row>
    <row r="21" spans="1:30" ht="15" customHeight="1" x14ac:dyDescent="0.2">
      <c r="A21" s="256"/>
      <c r="B21" s="256"/>
      <c r="C21" s="256"/>
      <c r="D21" s="256"/>
      <c r="E21" s="256"/>
      <c r="F21" s="256"/>
      <c r="G21" s="256"/>
    </row>
    <row r="22" spans="1:30" ht="15" customHeight="1" thickBot="1" x14ac:dyDescent="0.25">
      <c r="A22" s="265" t="s">
        <v>394</v>
      </c>
      <c r="B22" s="266">
        <v>2</v>
      </c>
      <c r="C22" s="266">
        <v>3</v>
      </c>
      <c r="D22" s="266">
        <v>4</v>
      </c>
      <c r="E22" s="847">
        <v>5</v>
      </c>
      <c r="F22" s="847"/>
      <c r="G22" s="266">
        <v>6</v>
      </c>
      <c r="H22" s="847">
        <v>7</v>
      </c>
      <c r="I22" s="847"/>
      <c r="J22" s="268">
        <v>8</v>
      </c>
      <c r="K22" s="266">
        <v>9</v>
      </c>
      <c r="L22" s="266">
        <v>10</v>
      </c>
      <c r="M22" s="269">
        <v>11</v>
      </c>
    </row>
    <row r="23" spans="1:30" ht="27.75" customHeight="1" thickTop="1" x14ac:dyDescent="0.2">
      <c r="A23" s="270" t="s">
        <v>5</v>
      </c>
      <c r="B23" s="271" t="s">
        <v>291</v>
      </c>
      <c r="C23" s="271" t="s">
        <v>292</v>
      </c>
      <c r="D23" s="272" t="s">
        <v>400</v>
      </c>
      <c r="E23" s="845" t="s">
        <v>398</v>
      </c>
      <c r="F23" s="845"/>
      <c r="G23" s="271" t="s">
        <v>396</v>
      </c>
      <c r="H23" s="845" t="s">
        <v>395</v>
      </c>
      <c r="I23" s="845"/>
      <c r="J23" s="272" t="s">
        <v>399</v>
      </c>
      <c r="K23" s="271" t="s">
        <v>89</v>
      </c>
      <c r="L23" s="271" t="s">
        <v>90</v>
      </c>
      <c r="M23" s="274" t="s">
        <v>91</v>
      </c>
    </row>
    <row r="24" spans="1:30" ht="15" customHeight="1" x14ac:dyDescent="0.2">
      <c r="A24" s="225"/>
      <c r="B24" s="222"/>
      <c r="C24" s="222"/>
      <c r="D24" s="222"/>
      <c r="E24" s="222"/>
      <c r="F24" s="226"/>
    </row>
    <row r="25" spans="1:30" ht="15" customHeight="1" x14ac:dyDescent="0.2">
      <c r="A25" s="846" t="s">
        <v>66</v>
      </c>
      <c r="B25" s="846"/>
      <c r="C25" s="846"/>
      <c r="D25" s="846"/>
      <c r="E25" s="846"/>
      <c r="F25" s="846"/>
      <c r="G25" s="846"/>
      <c r="H25" s="846"/>
      <c r="I25" s="846"/>
      <c r="J25" s="846"/>
      <c r="K25" s="846"/>
      <c r="L25" s="846"/>
      <c r="M25" s="846"/>
    </row>
    <row r="26" spans="1:30" ht="15" customHeight="1" x14ac:dyDescent="0.2">
      <c r="A26" s="225"/>
      <c r="B26" s="803" t="s">
        <v>377</v>
      </c>
      <c r="C26" s="804"/>
      <c r="D26" s="804"/>
      <c r="E26" s="804"/>
      <c r="F26" s="804"/>
      <c r="G26" s="804"/>
      <c r="H26" s="804"/>
      <c r="I26" s="804"/>
      <c r="J26" s="804"/>
      <c r="K26" s="804"/>
      <c r="L26" s="804"/>
      <c r="M26" s="805"/>
    </row>
    <row r="27" spans="1:30" ht="13.5" thickBot="1" x14ac:dyDescent="0.25">
      <c r="A27" s="228" t="str">
        <f>tableau!A16</f>
        <v>Catégorie</v>
      </c>
      <c r="B27" s="229">
        <v>1</v>
      </c>
      <c r="C27" s="229">
        <v>2</v>
      </c>
      <c r="D27" s="229">
        <v>3</v>
      </c>
      <c r="E27" s="229">
        <v>4</v>
      </c>
      <c r="F27" s="229">
        <v>5</v>
      </c>
      <c r="G27" s="229">
        <v>6</v>
      </c>
      <c r="H27" s="230">
        <v>7</v>
      </c>
      <c r="I27" s="229">
        <v>8</v>
      </c>
      <c r="J27" s="229">
        <v>9</v>
      </c>
      <c r="K27" s="229">
        <v>10</v>
      </c>
      <c r="L27" s="229" t="s">
        <v>378</v>
      </c>
      <c r="M27" s="231" t="s">
        <v>105</v>
      </c>
    </row>
    <row r="28" spans="1:30" ht="64.5" thickTop="1" x14ac:dyDescent="0.2">
      <c r="A28" s="232" t="s">
        <v>379</v>
      </c>
      <c r="B28" s="233">
        <f>tableau!C17</f>
        <v>20</v>
      </c>
      <c r="C28" s="233">
        <f>tableau!D17</f>
        <v>18</v>
      </c>
      <c r="D28" s="233">
        <f>tableau!E17</f>
        <v>16</v>
      </c>
      <c r="E28" s="233">
        <f>tableau!F17</f>
        <v>14</v>
      </c>
      <c r="F28" s="233">
        <f>tableau!G17</f>
        <v>8</v>
      </c>
      <c r="G28" s="233">
        <f>tableau!H17</f>
        <v>7</v>
      </c>
      <c r="H28" s="233">
        <f>tableau!I17</f>
        <v>6</v>
      </c>
      <c r="I28" s="233">
        <f>tableau!J17</f>
        <v>5</v>
      </c>
      <c r="J28" s="233">
        <f>tableau!K17</f>
        <v>4</v>
      </c>
      <c r="K28" s="233">
        <f>tableau!L17</f>
        <v>3</v>
      </c>
      <c r="L28" s="233">
        <f>tableau!M17</f>
        <v>1</v>
      </c>
      <c r="M28" s="234">
        <v>16</v>
      </c>
    </row>
    <row r="29" spans="1:30" ht="63.75" x14ac:dyDescent="0.2">
      <c r="A29" s="235" t="s">
        <v>583</v>
      </c>
      <c r="B29" s="236">
        <f>tableau!C18</f>
        <v>25</v>
      </c>
      <c r="C29" s="236">
        <f>tableau!D18</f>
        <v>23</v>
      </c>
      <c r="D29" s="236">
        <f>tableau!E18</f>
        <v>20</v>
      </c>
      <c r="E29" s="236">
        <f>tableau!F18</f>
        <v>18</v>
      </c>
      <c r="F29" s="236">
        <f>tableau!G18</f>
        <v>11</v>
      </c>
      <c r="G29" s="236">
        <f>tableau!H18</f>
        <v>10</v>
      </c>
      <c r="H29" s="236">
        <f>tableau!I18</f>
        <v>9</v>
      </c>
      <c r="I29" s="236">
        <f>tableau!J18</f>
        <v>8</v>
      </c>
      <c r="J29" s="236">
        <f>tableau!K18</f>
        <v>7</v>
      </c>
      <c r="K29" s="236">
        <f>tableau!L18</f>
        <v>6</v>
      </c>
      <c r="L29" s="236">
        <f>tableau!M18</f>
        <v>3</v>
      </c>
      <c r="M29" s="237">
        <v>20</v>
      </c>
    </row>
    <row r="30" spans="1:30" x14ac:dyDescent="0.2">
      <c r="A30" s="275"/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</row>
    <row r="31" spans="1:30" x14ac:dyDescent="0.2">
      <c r="A31" s="223" t="s">
        <v>419</v>
      </c>
      <c r="E31" s="225"/>
      <c r="F31" s="225"/>
    </row>
    <row r="32" spans="1:30" x14ac:dyDescent="0.2">
      <c r="A32" s="782" t="s">
        <v>481</v>
      </c>
      <c r="B32" s="782"/>
      <c r="C32" s="782"/>
      <c r="D32" s="782"/>
      <c r="E32" s="782"/>
      <c r="F32" s="782"/>
      <c r="G32" s="782"/>
      <c r="H32" s="782"/>
      <c r="I32" s="782"/>
      <c r="J32" s="782"/>
      <c r="K32" s="782"/>
      <c r="L32" s="782"/>
      <c r="M32" s="782"/>
    </row>
    <row r="33" spans="1:13" x14ac:dyDescent="0.2">
      <c r="A33" s="782" t="s">
        <v>480</v>
      </c>
      <c r="B33" s="782"/>
      <c r="C33" s="782"/>
      <c r="D33" s="782"/>
      <c r="E33" s="782"/>
      <c r="F33" s="782"/>
      <c r="G33" s="782"/>
      <c r="H33" s="782"/>
      <c r="I33" s="782"/>
      <c r="J33" s="782"/>
      <c r="K33" s="782"/>
      <c r="L33" s="782"/>
      <c r="M33" s="782"/>
    </row>
    <row r="34" spans="1:13" x14ac:dyDescent="0.2">
      <c r="A34" s="782" t="s">
        <v>479</v>
      </c>
      <c r="B34" s="782"/>
      <c r="C34" s="782"/>
      <c r="D34" s="782"/>
      <c r="E34" s="782"/>
      <c r="F34" s="782"/>
      <c r="G34" s="782"/>
      <c r="H34" s="782"/>
      <c r="I34" s="782"/>
      <c r="J34" s="782"/>
      <c r="K34" s="782"/>
      <c r="L34" s="782"/>
      <c r="M34" s="782"/>
    </row>
    <row r="35" spans="1:13" x14ac:dyDescent="0.2">
      <c r="A35" s="782" t="s">
        <v>482</v>
      </c>
      <c r="B35" s="782"/>
      <c r="C35" s="782"/>
      <c r="D35" s="782"/>
      <c r="E35" s="782"/>
      <c r="F35" s="782"/>
      <c r="G35" s="782"/>
      <c r="H35" s="782"/>
      <c r="I35" s="782"/>
      <c r="J35" s="782"/>
      <c r="K35" s="782"/>
      <c r="L35" s="782"/>
      <c r="M35" s="782"/>
    </row>
    <row r="36" spans="1:13" x14ac:dyDescent="0.2">
      <c r="A36" s="782" t="s">
        <v>384</v>
      </c>
      <c r="B36" s="782"/>
      <c r="C36" s="782"/>
      <c r="D36" s="782"/>
      <c r="E36" s="782"/>
      <c r="F36" s="782"/>
      <c r="G36" s="782"/>
      <c r="H36" s="782"/>
      <c r="I36" s="782"/>
      <c r="J36" s="782"/>
      <c r="K36" s="782"/>
      <c r="L36" s="782"/>
      <c r="M36" s="782"/>
    </row>
    <row r="37" spans="1:13" x14ac:dyDescent="0.2">
      <c r="A37" s="811" t="str">
        <f>_xlfn.CONCAT(gestion!V49,", ",gestion!V50)</f>
        <v>Seules les compétitions régionales inscrites ci-dessous sont éligibles pour les lauréats, S.V.P. n'en ajouter aucune autre.</v>
      </c>
      <c r="B37" s="811"/>
      <c r="C37" s="811"/>
      <c r="D37" s="811"/>
      <c r="E37" s="811"/>
      <c r="F37" s="811"/>
      <c r="G37" s="811"/>
      <c r="H37" s="811"/>
      <c r="I37" s="811"/>
      <c r="J37" s="811"/>
      <c r="K37" s="811"/>
      <c r="L37" s="811"/>
      <c r="M37" s="811"/>
    </row>
    <row r="38" spans="1:13" x14ac:dyDescent="0.2">
      <c r="A38" s="255" t="str">
        <f>gestion!V45</f>
        <v>Aucun point de participation n'est accordé.</v>
      </c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</row>
    <row r="39" spans="1:13" x14ac:dyDescent="0.2">
      <c r="A39" s="255" t="str">
        <f>gestion!V43</f>
        <v xml:space="preserve">N.B. :  Joindre une copie très lisible des résultats de compétition </v>
      </c>
      <c r="B39" s="255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</row>
    <row r="40" spans="1:13" x14ac:dyDescent="0.2">
      <c r="A40" s="255"/>
      <c r="B40" s="255"/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</row>
    <row r="41" spans="1:13" s="278" customFormat="1" x14ac:dyDescent="0.2">
      <c r="A41" s="277" t="s">
        <v>31</v>
      </c>
      <c r="B41" s="841" t="s">
        <v>388</v>
      </c>
      <c r="C41" s="842"/>
      <c r="D41" s="841" t="s">
        <v>389</v>
      </c>
      <c r="E41" s="842"/>
      <c r="F41" s="841" t="s">
        <v>68</v>
      </c>
      <c r="G41" s="842"/>
      <c r="H41" s="841" t="s">
        <v>32</v>
      </c>
      <c r="I41" s="842"/>
      <c r="J41" s="843" t="s">
        <v>6</v>
      </c>
      <c r="K41" s="844"/>
      <c r="L41" s="277" t="s">
        <v>106</v>
      </c>
    </row>
    <row r="42" spans="1:13" ht="12.75" customHeight="1" x14ac:dyDescent="0.2">
      <c r="A42" s="279" t="str">
        <f>+gestion!W13</f>
        <v>Invitation Rosemère Jan. 2019</v>
      </c>
      <c r="B42" s="819"/>
      <c r="C42" s="820"/>
      <c r="D42" s="819"/>
      <c r="E42" s="820"/>
      <c r="F42" s="817" t="s">
        <v>107</v>
      </c>
      <c r="G42" s="818"/>
      <c r="H42" s="819"/>
      <c r="I42" s="820"/>
      <c r="J42" s="821" t="str">
        <f>IF(OR(B42&lt;2,B42="",H42="",H42&lt;1,H42&gt;B42-1,D42="",D42&lt;=1,D42&gt;11,AND(B42&gt;=5,H42&gt;=5)),"",IF(B42&gt;=5,VLOOKUP(H42,tableau!$C$1:$M$6,HLOOKUP(D42,tableau!$C$1:$M$1,1,FALSE),FALSE),IF(B42=4,VLOOKUP(H42,tableau!$C$7:$M$9,HLOOKUP(D42,tableau!$C$1:$M$1,1,FALSE),FALSE),IF(B42=3,VLOOKUP(H42,tableau!$C$10:$M$11,HLOOKUP(D42,tableau!$C$1:$M$1,1,FALSE),FALSE),IF(B42=2,VLOOKUP(H42,tableau!$C$12:$M$12,HLOOKUP(D42,tableau!$C$1:$M$1,1,FALSE),FALSE),"")))))</f>
        <v/>
      </c>
      <c r="K42" s="822"/>
      <c r="L42" s="281"/>
      <c r="M42" s="212"/>
    </row>
    <row r="43" spans="1:13" ht="12.75" customHeight="1" x14ac:dyDescent="0.2">
      <c r="A43" s="282" t="str">
        <f>+gestion!W14</f>
        <v>Jeux du Québec</v>
      </c>
      <c r="B43" s="826"/>
      <c r="C43" s="827"/>
      <c r="D43" s="826"/>
      <c r="E43" s="827"/>
      <c r="F43" s="837" t="s">
        <v>67</v>
      </c>
      <c r="G43" s="838"/>
      <c r="H43" s="826"/>
      <c r="I43" s="827"/>
      <c r="J43" s="830" t="str">
        <f>IF(OR(B43&lt;2,B43="",H43="",H43&lt;1,H43&gt;B43-1,D43="",D43&lt;=1,D43&gt;11,AND(B43&gt;=5,H43&gt;=5)),"",IF(B43&gt;=5,VLOOKUP(H43,tableau!$C$1:$M$6,HLOOKUP(D43,tableau!$C$1:$M$1,1,FALSE),FALSE),IF(B43=4,VLOOKUP(H43,tableau!$C$7:$M$9,HLOOKUP(D43,tableau!$C$1:$M$1,1,FALSE),FALSE),IF(B43=3,VLOOKUP(H43,tableau!$C$10:$M$11,HLOOKUP(D43,tableau!$C$1:$M$1,1,FALSE),FALSE),IF(B43=2,VLOOKUP(H43,tableau!$C$12:$M$12,HLOOKUP(D43,tableau!$C$1:$M$1,1,FALSE),FALSE),"")))))</f>
        <v/>
      </c>
      <c r="K43" s="831"/>
      <c r="L43" s="823"/>
      <c r="M43" s="212"/>
    </row>
    <row r="44" spans="1:13" ht="12.75" customHeight="1" x14ac:dyDescent="0.2">
      <c r="A44" s="283" t="str">
        <f>+gestion!X14</f>
        <v>Finale Régionale</v>
      </c>
      <c r="B44" s="828"/>
      <c r="C44" s="829"/>
      <c r="D44" s="828"/>
      <c r="E44" s="829"/>
      <c r="F44" s="839"/>
      <c r="G44" s="840"/>
      <c r="H44" s="828"/>
      <c r="I44" s="829"/>
      <c r="J44" s="832"/>
      <c r="K44" s="833"/>
      <c r="L44" s="824"/>
      <c r="M44" s="212"/>
    </row>
    <row r="45" spans="1:13" ht="12.75" customHeight="1" x14ac:dyDescent="0.2">
      <c r="A45" s="282" t="str">
        <f>+gestion!W15</f>
        <v>Invitation Lachute</v>
      </c>
      <c r="B45" s="819"/>
      <c r="C45" s="820"/>
      <c r="D45" s="819"/>
      <c r="E45" s="820"/>
      <c r="F45" s="817" t="s">
        <v>107</v>
      </c>
      <c r="G45" s="818"/>
      <c r="H45" s="819"/>
      <c r="I45" s="820"/>
      <c r="J45" s="821" t="str">
        <f>IF(OR(B45&lt;2,B45="",H45="",H45&lt;1,H45&gt;B45-1,D45="",D45&lt;=1,D45&gt;11,AND(B45&gt;=5,H45&gt;=5)),"",IF(B45&gt;=5,VLOOKUP(H45,tableau!$C$1:$M$6,HLOOKUP(D45,tableau!$C$1:$M$1,1,FALSE),FALSE),IF(B45=4,VLOOKUP(H45,tableau!$C$7:$M$9,HLOOKUP(D45,tableau!$C$1:$M$1,1,FALSE),FALSE),IF(B45=3,VLOOKUP(H45,tableau!$C$10:$M$11,HLOOKUP(D45,tableau!$C$1:$M$1,1,FALSE),FALSE),IF(B45=2,VLOOKUP(H45,tableau!$C$12:$M$12,HLOOKUP(D45,tableau!$C$1:$M$1,1,FALSE),FALSE),"")))))</f>
        <v/>
      </c>
      <c r="K45" s="822"/>
      <c r="L45" s="281"/>
      <c r="M45" s="212"/>
    </row>
    <row r="46" spans="1:13" ht="12.75" customHeight="1" x14ac:dyDescent="0.2">
      <c r="A46" s="284" t="str">
        <f>+gestion!W16</f>
        <v>Jeux du Québec</v>
      </c>
      <c r="B46" s="825"/>
      <c r="C46" s="825"/>
      <c r="D46" s="826"/>
      <c r="E46" s="827"/>
      <c r="F46" s="826" t="s">
        <v>45</v>
      </c>
      <c r="G46" s="827"/>
      <c r="H46" s="826"/>
      <c r="I46" s="827"/>
      <c r="J46" s="830">
        <f>IF(L46="oui",16,IF(ISTEXT(H46)=TRUE,0,IF(H46&gt;=1,IF(H46&gt;=11,1,HLOOKUP(H46,tableau!$C$16:$L$18,2,FALSE)),0)))</f>
        <v>0</v>
      </c>
      <c r="K46" s="831"/>
      <c r="L46" s="823"/>
      <c r="M46" s="212"/>
    </row>
    <row r="47" spans="1:13" ht="12.75" customHeight="1" x14ac:dyDescent="0.2">
      <c r="A47" s="285" t="str">
        <f>gestion!X16</f>
        <v>Finale Provinciale</v>
      </c>
      <c r="B47" s="825"/>
      <c r="C47" s="825"/>
      <c r="D47" s="828"/>
      <c r="E47" s="829"/>
      <c r="F47" s="828"/>
      <c r="G47" s="829"/>
      <c r="H47" s="828"/>
      <c r="I47" s="829"/>
      <c r="J47" s="832"/>
      <c r="K47" s="833"/>
      <c r="L47" s="824"/>
      <c r="M47" s="212"/>
    </row>
    <row r="48" spans="1:13" ht="12.75" customHeight="1" x14ac:dyDescent="0.2">
      <c r="A48" s="612" t="str">
        <f>+gestion!W3</f>
        <v>Provinciaux d'été</v>
      </c>
      <c r="B48" s="848"/>
      <c r="C48" s="849"/>
      <c r="D48" s="819"/>
      <c r="E48" s="820"/>
      <c r="F48" s="819" t="s">
        <v>45</v>
      </c>
      <c r="G48" s="820"/>
      <c r="H48" s="819"/>
      <c r="I48" s="820"/>
      <c r="J48" s="821">
        <f>IF(L48="oui",16,IF(ISTEXT(H48)=TRUE,0,IF(H48&gt;=1,IF(H48&gt;=11,1,HLOOKUP(H48,tableau!$C$16:$L$18,2,FALSE)),0)))</f>
        <v>0</v>
      </c>
      <c r="K48" s="822"/>
      <c r="L48" s="281"/>
      <c r="M48" s="212"/>
    </row>
    <row r="49" spans="1:13" ht="12.75" customHeight="1" x14ac:dyDescent="0.2">
      <c r="A49" s="286" t="str">
        <f>+gestion!W7</f>
        <v>Georges-Ethier</v>
      </c>
      <c r="B49" s="848"/>
      <c r="C49" s="849"/>
      <c r="D49" s="819"/>
      <c r="E49" s="820"/>
      <c r="F49" s="819" t="s">
        <v>45</v>
      </c>
      <c r="G49" s="820"/>
      <c r="H49" s="819"/>
      <c r="I49" s="820"/>
      <c r="J49" s="821">
        <f>IF(L49="oui",16,IF(ISTEXT(H49)=TRUE,0,IF(H49&gt;=1,IF(H49&gt;=11,1,HLOOKUP(H49,tableau!$C$16:$L$18,2,FALSE)),0)))</f>
        <v>0</v>
      </c>
      <c r="K49" s="822"/>
      <c r="L49" s="281" t="s">
        <v>383</v>
      </c>
      <c r="M49" s="212"/>
    </row>
    <row r="50" spans="1:13" ht="12.75" customHeight="1" x14ac:dyDescent="0.2">
      <c r="A50" s="286" t="str">
        <f>+gestion!W8</f>
        <v>Section A</v>
      </c>
      <c r="B50" s="848"/>
      <c r="C50" s="849"/>
      <c r="D50" s="819"/>
      <c r="E50" s="820"/>
      <c r="F50" s="819" t="s">
        <v>45</v>
      </c>
      <c r="G50" s="820"/>
      <c r="H50" s="819"/>
      <c r="I50" s="820"/>
      <c r="J50" s="821">
        <f>IF(L50="oui",16,IF(ISTEXT(H50)=TRUE,0,IF(H50&gt;=1,IF(H50&gt;=11,1,HLOOKUP(H50,tableau!$C$16:$L$18,2,FALSE)),0)))</f>
        <v>0</v>
      </c>
      <c r="K50" s="822"/>
      <c r="L50" s="281" t="s">
        <v>383</v>
      </c>
      <c r="M50" s="212"/>
    </row>
    <row r="51" spans="1:13" ht="12.75" customHeight="1" x14ac:dyDescent="0.2">
      <c r="A51" s="286" t="str">
        <f>+gestion!W17</f>
        <v>Invitation Richard Gauthier</v>
      </c>
      <c r="B51" s="819"/>
      <c r="C51" s="820"/>
      <c r="D51" s="819"/>
      <c r="E51" s="820"/>
      <c r="F51" s="817" t="s">
        <v>107</v>
      </c>
      <c r="G51" s="818"/>
      <c r="H51" s="819"/>
      <c r="I51" s="820"/>
      <c r="J51" s="821" t="str">
        <f>IF(OR(B51&lt;2,B51="",H51="",H51&lt;1,H51&gt;B51-1,D51="",D51&lt;=1,D51&gt;11,AND(B51&gt;=5,H51&gt;=5)),"",IF(B51&gt;=5,VLOOKUP(H51,tableau!$C$1:$M$6,HLOOKUP(D51,tableau!$C$1:$M$1,1,FALSE),FALSE),IF(B51=4,VLOOKUP(H51,tableau!$C$7:$M$9,HLOOKUP(D51,tableau!$C$1:$M$1,1,FALSE),FALSE),IF(B51=3,VLOOKUP(H51,tableau!$C$10:$M$11,HLOOKUP(D51,tableau!$C$1:$M$1,1,FALSE),FALSE),IF(B51=2,VLOOKUP(H51,tableau!$C$12:$M$12,HLOOKUP(D51,tableau!$C$1:$M$1,1,FALSE),FALSE),"")))))</f>
        <v/>
      </c>
      <c r="K51" s="822"/>
      <c r="L51" s="281"/>
      <c r="M51" s="212"/>
    </row>
    <row r="52" spans="1:13" ht="12.75" customHeight="1" x14ac:dyDescent="0.2">
      <c r="A52" s="282" t="str">
        <f>+gestion!W18</f>
        <v>Invitation St-Eustache</v>
      </c>
      <c r="B52" s="819"/>
      <c r="C52" s="820"/>
      <c r="D52" s="819"/>
      <c r="E52" s="820"/>
      <c r="F52" s="817" t="s">
        <v>107</v>
      </c>
      <c r="G52" s="818"/>
      <c r="H52" s="819"/>
      <c r="I52" s="820"/>
      <c r="J52" s="821" t="str">
        <f>IF(OR(B52&lt;2,B52="",H52="",H52&lt;1,H52&gt;B52-1,D52="",D52&lt;=1,D52&gt;11,AND(B52&gt;=5,H52&gt;=5)),"",IF(B52&gt;=5,VLOOKUP(H52,tableau!$C$1:$M$6,HLOOKUP(D52,tableau!$C$1:$M$1,1,FALSE),FALSE),IF(B52=4,VLOOKUP(H52,tableau!$C$7:$M$9,HLOOKUP(D52,tableau!$C$1:$M$1,1,FALSE),FALSE),IF(B52=3,VLOOKUP(H52,tableau!$C$10:$M$11,HLOOKUP(D52,tableau!$C$1:$M$1,1,FALSE),FALSE),IF(B52=2,VLOOKUP(H52,tableau!$C$12:$M$12,HLOOKUP(D52,tableau!$C$1:$M$1,1,FALSE),FALSE),"")))))</f>
        <v/>
      </c>
      <c r="K52" s="822"/>
      <c r="L52" s="281"/>
      <c r="M52" s="212"/>
    </row>
    <row r="53" spans="1:13" ht="12.75" customHeight="1" x14ac:dyDescent="0.2">
      <c r="A53" s="286" t="s">
        <v>577</v>
      </c>
      <c r="B53" s="848"/>
      <c r="C53" s="849"/>
      <c r="D53" s="819"/>
      <c r="E53" s="820"/>
      <c r="F53" s="819" t="s">
        <v>45</v>
      </c>
      <c r="G53" s="820"/>
      <c r="H53" s="819"/>
      <c r="I53" s="820"/>
      <c r="J53" s="821">
        <f>IF(L53="oui",20,IF(ISTEXT(H53)=TRUE,0,IF(H53&gt;=1,IF(H53&gt;=11,3,HLOOKUP(H53,tableau!$C$16:$L$18,3,FALSE)),0)))</f>
        <v>0</v>
      </c>
      <c r="K53" s="822"/>
      <c r="L53" s="281"/>
      <c r="M53" s="212"/>
    </row>
    <row r="54" spans="1:13" ht="12.75" customHeight="1" x14ac:dyDescent="0.2">
      <c r="A54" s="286" t="str">
        <f>+gestion!W12</f>
        <v>Section B 2020</v>
      </c>
      <c r="B54" s="848"/>
      <c r="C54" s="849"/>
      <c r="D54" s="819"/>
      <c r="E54" s="820"/>
      <c r="F54" s="819" t="s">
        <v>45</v>
      </c>
      <c r="G54" s="820"/>
      <c r="H54" s="819"/>
      <c r="I54" s="820"/>
      <c r="J54" s="821">
        <f>IF(L54="oui",16,IF(ISTEXT(H54)=TRUE,0,IF(H54&gt;=1,IF(H54&gt;=11,1,HLOOKUP(H54,tableau!$C$16:$L$18,2,FALSE)),0)))</f>
        <v>0</v>
      </c>
      <c r="K54" s="822"/>
      <c r="L54" s="281" t="s">
        <v>383</v>
      </c>
      <c r="M54" s="212"/>
    </row>
    <row r="55" spans="1:13" ht="12.75" customHeight="1" x14ac:dyDescent="0.2">
      <c r="A55" s="279" t="str">
        <f>+gestion!X13</f>
        <v>Invitation Rosemère Déc. 2019</v>
      </c>
      <c r="B55" s="819"/>
      <c r="C55" s="820"/>
      <c r="D55" s="819"/>
      <c r="E55" s="820"/>
      <c r="F55" s="817" t="s">
        <v>107</v>
      </c>
      <c r="G55" s="818"/>
      <c r="H55" s="819"/>
      <c r="I55" s="820"/>
      <c r="J55" s="821" t="str">
        <f>IF(OR(B55&lt;2,B55="",H55="",H55&lt;1,H55&gt;B55-1,D55="",D55&lt;=1,D55&gt;11,AND(B55&gt;=5,H55&gt;=5)),"",IF(B55&gt;=5,VLOOKUP(H55,tableau!$C$1:$M$6,HLOOKUP(D55,tableau!$C$1:$M$1,1,FALSE),FALSE),IF(B55=4,VLOOKUP(H55,tableau!$C$7:$M$9,HLOOKUP(D55,tableau!$C$1:$M$1,1,FALSE),FALSE),IF(B55=3,VLOOKUP(H55,tableau!$C$10:$M$11,HLOOKUP(D55,tableau!$C$1:$M$1,1,FALSE),FALSE),IF(B55=2,VLOOKUP(H55,tableau!$C$12:$M$12,HLOOKUP(D55,tableau!$C$1:$M$1,1,FALSE),FALSE),"")))))</f>
        <v/>
      </c>
      <c r="K55" s="822"/>
      <c r="L55" s="281"/>
      <c r="M55" s="212"/>
    </row>
    <row r="56" spans="1:13" ht="16.5" customHeight="1" x14ac:dyDescent="0.2">
      <c r="A56" s="286" t="str">
        <f>+gestion!V57</f>
        <v xml:space="preserve">Membre Équipe Québec </v>
      </c>
      <c r="B56" s="287" t="str">
        <f>+gestion!V58</f>
        <v>Année 2019-2020</v>
      </c>
      <c r="C56" s="287"/>
      <c r="D56" s="836" t="str">
        <f>+gestion!V59</f>
        <v>mettre oui dans case Classement</v>
      </c>
      <c r="E56" s="836"/>
      <c r="F56" s="836"/>
      <c r="G56" s="818"/>
      <c r="H56" s="819"/>
      <c r="I56" s="820"/>
      <c r="J56" s="821" t="str">
        <f>IF(H56="Oui",10,"")</f>
        <v/>
      </c>
      <c r="K56" s="822"/>
      <c r="L56" s="281"/>
      <c r="M56" s="212"/>
    </row>
    <row r="57" spans="1:13" ht="13.5" thickBot="1" x14ac:dyDescent="0.25">
      <c r="A57" s="225"/>
      <c r="B57" s="225"/>
      <c r="C57" s="222"/>
      <c r="D57" s="222"/>
      <c r="H57" s="835" t="s">
        <v>36</v>
      </c>
      <c r="I57" s="835"/>
      <c r="J57" s="834">
        <f>SUM(J42:J56)</f>
        <v>0</v>
      </c>
      <c r="K57" s="834"/>
      <c r="L57" s="212"/>
      <c r="M57" s="212"/>
    </row>
    <row r="58" spans="1:13" ht="13.5" thickTop="1" x14ac:dyDescent="0.2">
      <c r="A58" s="225"/>
      <c r="B58" s="225"/>
      <c r="C58" s="222"/>
      <c r="D58" s="222"/>
      <c r="H58" s="611"/>
      <c r="I58" s="611"/>
      <c r="J58" s="289"/>
      <c r="K58" s="244"/>
      <c r="L58" s="212"/>
      <c r="M58" s="212"/>
    </row>
    <row r="59" spans="1:13" x14ac:dyDescent="0.2">
      <c r="H59" s="210"/>
    </row>
    <row r="60" spans="1:13" x14ac:dyDescent="0.2">
      <c r="C60" s="609" t="s">
        <v>52</v>
      </c>
      <c r="D60" s="609"/>
      <c r="H60" s="781">
        <f>+'données a remplir'!$E$8</f>
        <v>0</v>
      </c>
      <c r="I60" s="781"/>
      <c r="J60" s="781"/>
      <c r="K60" s="781"/>
      <c r="L60" s="781"/>
    </row>
    <row r="61" spans="1:13" x14ac:dyDescent="0.2">
      <c r="C61" s="609"/>
      <c r="D61" s="245"/>
      <c r="H61" s="245"/>
      <c r="I61" s="245"/>
      <c r="J61" s="245"/>
      <c r="K61" s="245"/>
      <c r="L61" s="245"/>
    </row>
    <row r="62" spans="1:13" x14ac:dyDescent="0.2">
      <c r="C62" s="609" t="s">
        <v>53</v>
      </c>
      <c r="D62" s="609"/>
      <c r="H62" s="781">
        <f>+'données a remplir'!$E$9</f>
        <v>0</v>
      </c>
      <c r="I62" s="781"/>
      <c r="J62" s="781"/>
      <c r="K62" s="781"/>
      <c r="L62" s="781"/>
    </row>
    <row r="63" spans="1:13" x14ac:dyDescent="0.2">
      <c r="C63" s="609"/>
      <c r="D63" s="245"/>
      <c r="H63" s="245"/>
      <c r="I63" s="245"/>
      <c r="J63" s="245"/>
      <c r="K63" s="245"/>
      <c r="L63" s="245"/>
    </row>
    <row r="64" spans="1:13" x14ac:dyDescent="0.2">
      <c r="C64" s="780" t="s">
        <v>54</v>
      </c>
      <c r="D64" s="780"/>
      <c r="H64" s="781">
        <f>+'données a remplir'!$E$10</f>
        <v>0</v>
      </c>
      <c r="I64" s="781"/>
      <c r="J64" s="781"/>
      <c r="K64" s="781"/>
      <c r="L64" s="781"/>
    </row>
  </sheetData>
  <sheetProtection algorithmName="SHA-512" hashValue="Jr66rpRCZUFv/LUKTTVczi09MsqWqEe5DzxVyy2ZqggP99nYVA9vQQEGAtu4xaVwW9Jn6RjrVqktHaTKUp4MBQ==" saltValue="vEWrfvecVago2qj3Naokdg==" spinCount="100000" sheet="1" objects="1" scenarios="1"/>
  <protectedRanges>
    <protectedRange sqref="B9 B11 J9 J11" name="Plage1"/>
    <protectedRange sqref="B42:E55 H42:I56 L49:L50 L54" name="Plage2_1"/>
  </protectedRanges>
  <mergeCells count="109">
    <mergeCell ref="D53:E53"/>
    <mergeCell ref="H48:I48"/>
    <mergeCell ref="H50:I50"/>
    <mergeCell ref="D52:E52"/>
    <mergeCell ref="F52:G52"/>
    <mergeCell ref="J43:K44"/>
    <mergeCell ref="H49:I49"/>
    <mergeCell ref="J46:K47"/>
    <mergeCell ref="J42:K42"/>
    <mergeCell ref="D43:E44"/>
    <mergeCell ref="J48:K48"/>
    <mergeCell ref="J49:K49"/>
    <mergeCell ref="D45:E45"/>
    <mergeCell ref="F45:G45"/>
    <mergeCell ref="H45:I45"/>
    <mergeCell ref="J45:K45"/>
    <mergeCell ref="B48:C48"/>
    <mergeCell ref="D48:E48"/>
    <mergeCell ref="F48:G48"/>
    <mergeCell ref="B46:C47"/>
    <mergeCell ref="D46:E47"/>
    <mergeCell ref="F46:G47"/>
    <mergeCell ref="H46:I47"/>
    <mergeCell ref="A32:M32"/>
    <mergeCell ref="A33:M33"/>
    <mergeCell ref="A34:M34"/>
    <mergeCell ref="A35:M35"/>
    <mergeCell ref="A36:M36"/>
    <mergeCell ref="A37:M37"/>
    <mergeCell ref="L46:L47"/>
    <mergeCell ref="B42:C42"/>
    <mergeCell ref="D42:E42"/>
    <mergeCell ref="J41:K41"/>
    <mergeCell ref="B43:C44"/>
    <mergeCell ref="B49:C49"/>
    <mergeCell ref="D49:E49"/>
    <mergeCell ref="F49:G49"/>
    <mergeCell ref="B50:C50"/>
    <mergeCell ref="B51:C51"/>
    <mergeCell ref="H52:I52"/>
    <mergeCell ref="J51:K51"/>
    <mergeCell ref="D51:E51"/>
    <mergeCell ref="H54:I54"/>
    <mergeCell ref="J54:K54"/>
    <mergeCell ref="J50:K50"/>
    <mergeCell ref="F53:G53"/>
    <mergeCell ref="D50:E50"/>
    <mergeCell ref="J52:K52"/>
    <mergeCell ref="B52:C52"/>
    <mergeCell ref="F50:G50"/>
    <mergeCell ref="F51:G51"/>
    <mergeCell ref="H51:I51"/>
    <mergeCell ref="B54:C54"/>
    <mergeCell ref="D54:E54"/>
    <mergeCell ref="F54:G54"/>
    <mergeCell ref="J53:K53"/>
    <mergeCell ref="H53:I53"/>
    <mergeCell ref="B53:C53"/>
    <mergeCell ref="H23:I23"/>
    <mergeCell ref="B12:C12"/>
    <mergeCell ref="D12:E12"/>
    <mergeCell ref="F12:G12"/>
    <mergeCell ref="B13:F13"/>
    <mergeCell ref="H13:I13"/>
    <mergeCell ref="L43:L44"/>
    <mergeCell ref="B45:C45"/>
    <mergeCell ref="A25:M25"/>
    <mergeCell ref="B26:M26"/>
    <mergeCell ref="A16:M16"/>
    <mergeCell ref="A18:M18"/>
    <mergeCell ref="A20:M20"/>
    <mergeCell ref="E22:F22"/>
    <mergeCell ref="H22:I22"/>
    <mergeCell ref="E23:F23"/>
    <mergeCell ref="F42:G42"/>
    <mergeCell ref="H42:I42"/>
    <mergeCell ref="F43:G44"/>
    <mergeCell ref="H43:I44"/>
    <mergeCell ref="B41:C41"/>
    <mergeCell ref="D41:E41"/>
    <mergeCell ref="F41:G41"/>
    <mergeCell ref="H41:I41"/>
    <mergeCell ref="A2:M2"/>
    <mergeCell ref="A3:M3"/>
    <mergeCell ref="A4:M4"/>
    <mergeCell ref="A5:M5"/>
    <mergeCell ref="A6:M6"/>
    <mergeCell ref="A7:M7"/>
    <mergeCell ref="J13:M13"/>
    <mergeCell ref="B9:F9"/>
    <mergeCell ref="H9:I9"/>
    <mergeCell ref="J9:M9"/>
    <mergeCell ref="B11:F11"/>
    <mergeCell ref="H11:I11"/>
    <mergeCell ref="J11:M11"/>
    <mergeCell ref="H60:L60"/>
    <mergeCell ref="H62:L62"/>
    <mergeCell ref="C64:D64"/>
    <mergeCell ref="H64:L64"/>
    <mergeCell ref="B55:C55"/>
    <mergeCell ref="D55:E55"/>
    <mergeCell ref="F55:G55"/>
    <mergeCell ref="D56:G56"/>
    <mergeCell ref="H57:I57"/>
    <mergeCell ref="J57:K57"/>
    <mergeCell ref="H55:I55"/>
    <mergeCell ref="J55:K55"/>
    <mergeCell ref="H56:I56"/>
    <mergeCell ref="J56:K56"/>
  </mergeCells>
  <dataValidations count="1">
    <dataValidation type="list" allowBlank="1" showInputMessage="1" showErrorMessage="1" promptTitle="Menu_BYE" sqref="L42:L43 H56 L45:L46 L48:L56" xr:uid="{00000000-0002-0000-0900-000000000000}">
      <formula1>Menu_Bye</formula1>
    </dataValidation>
  </dataValidations>
  <printOptions horizontalCentered="1"/>
  <pageMargins left="0" right="0" top="0.55118110236220474" bottom="0.55118110236220474" header="0.31496062992125984" footer="0.31496062992125984"/>
  <pageSetup scale="75" orientation="portrait" r:id="rId1"/>
  <headerFooter>
    <oddHeader>&amp;LLauréats 2019</oddHeader>
    <oddFooter>&amp;LCandidat 3&amp;C&amp;14PATINAGE LAURENTIDES&amp;R&amp;A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AD50"/>
  <sheetViews>
    <sheetView zoomScaleNormal="100" workbookViewId="0">
      <selection activeCell="B8" sqref="B8:F8"/>
    </sheetView>
  </sheetViews>
  <sheetFormatPr baseColWidth="10" defaultRowHeight="12.75" x14ac:dyDescent="0.2"/>
  <cols>
    <col min="1" max="1" width="25.85546875" style="210" customWidth="1"/>
    <col min="2" max="7" width="5.28515625" style="210" customWidth="1"/>
    <col min="8" max="8" width="5.28515625" style="211" customWidth="1"/>
    <col min="9" max="12" width="5.28515625" style="210" customWidth="1"/>
    <col min="13" max="13" width="12.140625" style="210" customWidth="1"/>
    <col min="14" max="30" width="11.42578125" style="210"/>
    <col min="31" max="16384" width="11.42578125" style="212"/>
  </cols>
  <sheetData>
    <row r="1" spans="1:30" x14ac:dyDescent="0.2">
      <c r="A1" s="209"/>
      <c r="B1" s="209"/>
      <c r="C1" s="209"/>
      <c r="D1" s="209"/>
      <c r="E1" s="209"/>
      <c r="F1" s="209"/>
    </row>
    <row r="2" spans="1:30" x14ac:dyDescent="0.2">
      <c r="A2" s="794" t="s">
        <v>14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</row>
    <row r="3" spans="1:30" x14ac:dyDescent="0.2">
      <c r="A3" s="795" t="s">
        <v>43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</row>
    <row r="4" spans="1:30" s="214" customForma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</row>
    <row r="5" spans="1:30" s="214" customFormat="1" ht="15.75" customHeight="1" x14ac:dyDescent="0.25">
      <c r="A5" s="799" t="s">
        <v>5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  <c r="N5" s="215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</row>
    <row r="6" spans="1:30" s="214" customFormat="1" ht="15.75" customHeight="1" x14ac:dyDescent="0.25">
      <c r="A6" s="801" t="str">
        <f>+gestion!B26</f>
        <v>PATINEUSE  "ESPOIR" FÉMININ NOVICE EN SIMPLE</v>
      </c>
      <c r="B6" s="801"/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1"/>
      <c r="N6" s="215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</row>
    <row r="8" spans="1:30" x14ac:dyDescent="0.2">
      <c r="A8" s="216" t="s">
        <v>48</v>
      </c>
      <c r="B8" s="790"/>
      <c r="C8" s="790"/>
      <c r="D8" s="790"/>
      <c r="E8" s="790"/>
      <c r="F8" s="790"/>
      <c r="H8" s="800" t="s">
        <v>51</v>
      </c>
      <c r="I8" s="800"/>
      <c r="J8" s="800"/>
      <c r="K8" s="790"/>
      <c r="L8" s="790"/>
      <c r="M8" s="790"/>
    </row>
    <row r="9" spans="1:30" x14ac:dyDescent="0.2">
      <c r="A9" s="216"/>
      <c r="B9" s="217"/>
      <c r="C9" s="217"/>
      <c r="D9" s="217"/>
      <c r="E9" s="217"/>
      <c r="F9" s="217"/>
      <c r="H9" s="581"/>
      <c r="I9" s="581"/>
      <c r="J9" s="581"/>
      <c r="K9" s="217"/>
      <c r="L9" s="217"/>
      <c r="M9" s="217"/>
    </row>
    <row r="10" spans="1:30" x14ac:dyDescent="0.2">
      <c r="A10" s="216" t="s">
        <v>74</v>
      </c>
      <c r="B10" s="790"/>
      <c r="C10" s="790"/>
      <c r="D10" s="790"/>
      <c r="E10" s="790"/>
      <c r="F10" s="790"/>
      <c r="H10" s="791" t="s">
        <v>13</v>
      </c>
      <c r="I10" s="791"/>
      <c r="J10" s="791"/>
      <c r="K10" s="790"/>
      <c r="L10" s="790"/>
      <c r="M10" s="790"/>
    </row>
    <row r="11" spans="1:30" x14ac:dyDescent="0.2">
      <c r="A11" s="599"/>
      <c r="B11" s="802"/>
      <c r="C11" s="802"/>
      <c r="D11" s="800"/>
      <c r="E11" s="800"/>
      <c r="F11" s="802"/>
      <c r="G11" s="802"/>
      <c r="H11" s="219"/>
      <c r="K11" s="343"/>
      <c r="L11" s="343"/>
      <c r="M11" s="343"/>
    </row>
    <row r="12" spans="1:30" x14ac:dyDescent="0.2">
      <c r="A12" s="581" t="s">
        <v>50</v>
      </c>
      <c r="B12" s="790">
        <f>'données a remplir'!$E$7</f>
        <v>0</v>
      </c>
      <c r="C12" s="790"/>
      <c r="D12" s="790"/>
      <c r="E12" s="790"/>
      <c r="F12" s="790"/>
      <c r="H12" s="808" t="s">
        <v>380</v>
      </c>
      <c r="I12" s="808"/>
      <c r="J12" s="808"/>
      <c r="K12" s="790">
        <f>'données a remplir'!$E$6</f>
        <v>0</v>
      </c>
      <c r="L12" s="790"/>
      <c r="M12" s="790"/>
    </row>
    <row r="13" spans="1:30" x14ac:dyDescent="0.2">
      <c r="A13" s="220"/>
      <c r="B13" s="221"/>
      <c r="C13" s="221"/>
      <c r="D13" s="220"/>
      <c r="E13" s="222"/>
      <c r="F13" s="222"/>
    </row>
    <row r="14" spans="1:30" ht="12.6" customHeight="1" x14ac:dyDescent="0.2">
      <c r="A14" s="223" t="s">
        <v>416</v>
      </c>
    </row>
    <row r="15" spans="1:30" ht="15" customHeight="1" x14ac:dyDescent="0.2">
      <c r="A15" s="806" t="str">
        <f>+gestion!V35</f>
        <v>Un seul athlète sera mis en candidature par son Club.</v>
      </c>
      <c r="B15" s="806"/>
      <c r="C15" s="806"/>
      <c r="D15" s="806"/>
      <c r="E15" s="806"/>
      <c r="F15" s="806"/>
      <c r="G15" s="806"/>
      <c r="H15" s="806"/>
      <c r="I15" s="806"/>
      <c r="J15" s="806"/>
      <c r="K15" s="806"/>
      <c r="L15" s="806"/>
      <c r="M15" s="806"/>
      <c r="N15" s="224"/>
      <c r="O15" s="224"/>
      <c r="P15" s="224"/>
      <c r="Q15" s="224"/>
    </row>
    <row r="16" spans="1:30" ht="15" customHeight="1" x14ac:dyDescent="0.2">
      <c r="A16" s="806" t="str">
        <f>+gestion!V36</f>
        <v>L'athlète doit avoir compétitionné à la finale de section dans cette catégorie.</v>
      </c>
      <c r="B16" s="806"/>
      <c r="C16" s="806"/>
      <c r="D16" s="806"/>
      <c r="E16" s="806"/>
      <c r="F16" s="806"/>
      <c r="G16" s="806"/>
      <c r="H16" s="806"/>
      <c r="I16" s="806"/>
      <c r="J16" s="806"/>
      <c r="K16" s="806"/>
      <c r="L16" s="806"/>
      <c r="M16" s="806"/>
    </row>
    <row r="17" spans="1:30" ht="15" customHeight="1" x14ac:dyDescent="0.2">
      <c r="A17" s="225"/>
      <c r="B17" s="222"/>
      <c r="C17" s="222"/>
      <c r="D17" s="222"/>
      <c r="E17" s="222"/>
      <c r="F17" s="226"/>
    </row>
    <row r="18" spans="1:30" ht="15" customHeight="1" x14ac:dyDescent="0.2">
      <c r="A18" s="227" t="s">
        <v>66</v>
      </c>
      <c r="B18" s="222"/>
      <c r="C18" s="222"/>
      <c r="D18" s="222"/>
      <c r="E18" s="222"/>
      <c r="F18" s="226"/>
    </row>
    <row r="19" spans="1:30" ht="15" customHeight="1" x14ac:dyDescent="0.2">
      <c r="A19" s="225"/>
      <c r="B19" s="222"/>
      <c r="C19" s="222"/>
      <c r="D19" s="222"/>
      <c r="E19" s="222"/>
      <c r="F19" s="226"/>
    </row>
    <row r="20" spans="1:30" ht="15" customHeight="1" x14ac:dyDescent="0.2">
      <c r="A20" s="225"/>
      <c r="B20" s="803" t="s">
        <v>377</v>
      </c>
      <c r="C20" s="804"/>
      <c r="D20" s="804"/>
      <c r="E20" s="804"/>
      <c r="F20" s="804"/>
      <c r="G20" s="804"/>
      <c r="H20" s="804"/>
      <c r="I20" s="804"/>
      <c r="J20" s="804"/>
      <c r="K20" s="804"/>
      <c r="L20" s="804"/>
      <c r="M20" s="805"/>
    </row>
    <row r="21" spans="1:30" ht="13.5" thickBot="1" x14ac:dyDescent="0.25">
      <c r="A21" s="228" t="str">
        <f>tableau!A16</f>
        <v>Catégorie</v>
      </c>
      <c r="B21" s="229">
        <v>1</v>
      </c>
      <c r="C21" s="229">
        <v>2</v>
      </c>
      <c r="D21" s="229">
        <v>3</v>
      </c>
      <c r="E21" s="229">
        <v>4</v>
      </c>
      <c r="F21" s="229">
        <v>5</v>
      </c>
      <c r="G21" s="229">
        <v>6</v>
      </c>
      <c r="H21" s="230">
        <v>7</v>
      </c>
      <c r="I21" s="229">
        <v>8</v>
      </c>
      <c r="J21" s="229">
        <v>9</v>
      </c>
      <c r="K21" s="229">
        <v>10</v>
      </c>
      <c r="L21" s="229" t="s">
        <v>378</v>
      </c>
      <c r="M21" s="231" t="s">
        <v>105</v>
      </c>
    </row>
    <row r="22" spans="1:30" ht="64.5" thickTop="1" x14ac:dyDescent="0.2">
      <c r="A22" s="232" t="s">
        <v>379</v>
      </c>
      <c r="B22" s="233">
        <f>tableau!C17</f>
        <v>20</v>
      </c>
      <c r="C22" s="233">
        <f>tableau!D17</f>
        <v>18</v>
      </c>
      <c r="D22" s="233">
        <f>tableau!E17</f>
        <v>16</v>
      </c>
      <c r="E22" s="233">
        <f>tableau!F17</f>
        <v>14</v>
      </c>
      <c r="F22" s="233">
        <f>tableau!G17</f>
        <v>8</v>
      </c>
      <c r="G22" s="233">
        <f>tableau!H17</f>
        <v>7</v>
      </c>
      <c r="H22" s="233">
        <f>tableau!I17</f>
        <v>6</v>
      </c>
      <c r="I22" s="233">
        <f>tableau!J17</f>
        <v>5</v>
      </c>
      <c r="J22" s="233">
        <f>tableau!K17</f>
        <v>4</v>
      </c>
      <c r="K22" s="233">
        <f>tableau!L17</f>
        <v>3</v>
      </c>
      <c r="L22" s="233">
        <f>tableau!M17</f>
        <v>1</v>
      </c>
      <c r="M22" s="234">
        <v>16</v>
      </c>
    </row>
    <row r="23" spans="1:30" ht="63.75" x14ac:dyDescent="0.2">
      <c r="A23" s="235" t="s">
        <v>583</v>
      </c>
      <c r="B23" s="236">
        <f>tableau!C18</f>
        <v>25</v>
      </c>
      <c r="C23" s="236">
        <f>tableau!D18</f>
        <v>23</v>
      </c>
      <c r="D23" s="236">
        <f>tableau!E18</f>
        <v>20</v>
      </c>
      <c r="E23" s="236">
        <f>tableau!F18</f>
        <v>18</v>
      </c>
      <c r="F23" s="236">
        <f>tableau!G18</f>
        <v>11</v>
      </c>
      <c r="G23" s="236">
        <f>tableau!H18</f>
        <v>10</v>
      </c>
      <c r="H23" s="236">
        <f>tableau!I18</f>
        <v>9</v>
      </c>
      <c r="I23" s="236">
        <f>tableau!J18</f>
        <v>8</v>
      </c>
      <c r="J23" s="236">
        <f>tableau!K18</f>
        <v>7</v>
      </c>
      <c r="K23" s="236">
        <f>tableau!L18</f>
        <v>6</v>
      </c>
      <c r="L23" s="236">
        <f>tableau!M18</f>
        <v>3</v>
      </c>
      <c r="M23" s="237">
        <v>20</v>
      </c>
    </row>
    <row r="24" spans="1:30" x14ac:dyDescent="0.2">
      <c r="E24" s="225"/>
      <c r="F24" s="225"/>
    </row>
    <row r="25" spans="1:30" x14ac:dyDescent="0.2">
      <c r="A25" s="223" t="s">
        <v>420</v>
      </c>
    </row>
    <row r="26" spans="1:30" x14ac:dyDescent="0.2">
      <c r="A26" s="782" t="s">
        <v>477</v>
      </c>
      <c r="B26" s="782"/>
      <c r="C26" s="782"/>
      <c r="D26" s="782"/>
      <c r="E26" s="782"/>
      <c r="F26" s="782"/>
      <c r="G26" s="782"/>
      <c r="H26" s="782"/>
      <c r="I26" s="782"/>
      <c r="J26" s="782"/>
      <c r="K26" s="782"/>
      <c r="L26" s="782"/>
      <c r="M26" s="782"/>
    </row>
    <row r="27" spans="1:30" x14ac:dyDescent="0.2">
      <c r="A27" s="782" t="s">
        <v>385</v>
      </c>
      <c r="B27" s="782"/>
      <c r="C27" s="782"/>
      <c r="D27" s="782"/>
      <c r="E27" s="782"/>
      <c r="F27" s="782"/>
      <c r="G27" s="782"/>
      <c r="H27" s="782"/>
      <c r="I27" s="782"/>
      <c r="J27" s="782"/>
      <c r="K27" s="782"/>
      <c r="L27" s="782"/>
      <c r="M27" s="782"/>
    </row>
    <row r="28" spans="1:30" x14ac:dyDescent="0.2">
      <c r="A28" s="782" t="s">
        <v>384</v>
      </c>
      <c r="B28" s="782"/>
      <c r="C28" s="782"/>
      <c r="D28" s="782"/>
      <c r="E28" s="782"/>
      <c r="F28" s="782"/>
      <c r="G28" s="782"/>
      <c r="H28" s="782"/>
      <c r="I28" s="782"/>
      <c r="J28" s="782"/>
      <c r="K28" s="782"/>
      <c r="L28" s="782"/>
      <c r="M28" s="782"/>
    </row>
    <row r="29" spans="1:30" x14ac:dyDescent="0.2">
      <c r="A29" s="613" t="s">
        <v>576</v>
      </c>
      <c r="B29" s="613"/>
      <c r="C29" s="613"/>
      <c r="D29" s="613"/>
      <c r="E29" s="613"/>
      <c r="F29" s="613"/>
      <c r="G29" s="613"/>
      <c r="H29" s="613"/>
      <c r="I29" s="613"/>
      <c r="J29" s="613"/>
      <c r="K29" s="613"/>
      <c r="L29" s="613"/>
      <c r="M29" s="613"/>
    </row>
    <row r="30" spans="1:30" s="264" customFormat="1" x14ac:dyDescent="0.2">
      <c r="A30" s="588" t="str">
        <f>gestion!V43</f>
        <v xml:space="preserve">N.B. :  Joindre une copie très lisible des résultats de compétition </v>
      </c>
      <c r="B30" s="588"/>
      <c r="C30" s="588"/>
      <c r="D30" s="588"/>
      <c r="E30" s="588"/>
      <c r="F30" s="588"/>
      <c r="G30" s="588"/>
      <c r="H30" s="588"/>
      <c r="I30" s="588"/>
      <c r="J30" s="588"/>
      <c r="K30" s="588"/>
      <c r="L30" s="588"/>
      <c r="M30" s="588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</row>
    <row r="31" spans="1:30" x14ac:dyDescent="0.2">
      <c r="A31" s="811"/>
      <c r="B31" s="811"/>
      <c r="C31" s="811"/>
      <c r="D31" s="811"/>
      <c r="E31" s="811"/>
      <c r="F31" s="811"/>
    </row>
    <row r="32" spans="1:30" x14ac:dyDescent="0.2">
      <c r="A32" s="238" t="s">
        <v>31</v>
      </c>
      <c r="B32" s="797" t="s">
        <v>5</v>
      </c>
      <c r="C32" s="798"/>
      <c r="D32" s="786" t="s">
        <v>68</v>
      </c>
      <c r="E32" s="787"/>
      <c r="F32" s="787"/>
      <c r="G32" s="786" t="s">
        <v>32</v>
      </c>
      <c r="H32" s="787"/>
      <c r="I32" s="787"/>
      <c r="J32" s="786" t="s">
        <v>6</v>
      </c>
      <c r="K32" s="787"/>
      <c r="L32" s="239" t="s">
        <v>106</v>
      </c>
    </row>
    <row r="33" spans="1:30" x14ac:dyDescent="0.2">
      <c r="A33" s="240" t="str">
        <f>+gestion!W3</f>
        <v>Provinciaux d'été</v>
      </c>
      <c r="B33" s="788"/>
      <c r="C33" s="789"/>
      <c r="D33" s="789" t="s">
        <v>45</v>
      </c>
      <c r="E33" s="789"/>
      <c r="F33" s="789"/>
      <c r="G33" s="793"/>
      <c r="H33" s="793"/>
      <c r="I33" s="793"/>
      <c r="J33" s="784">
        <f>IF(L33="oui",16,IF(ISTEXT(G33)=TRUE,0,IF(G33&gt;=1,IF(G33&gt;=11,1,HLOOKUP(G33,tableau!$C$16:$L$18,2,FALSE)),0)))</f>
        <v>0</v>
      </c>
      <c r="K33" s="784"/>
      <c r="L33" s="241"/>
    </row>
    <row r="34" spans="1:30" x14ac:dyDescent="0.2">
      <c r="A34" s="240" t="str">
        <f>+gestion!W5</f>
        <v>Sous-Section</v>
      </c>
      <c r="B34" s="788"/>
      <c r="C34" s="789"/>
      <c r="D34" s="789" t="s">
        <v>45</v>
      </c>
      <c r="E34" s="789"/>
      <c r="F34" s="789"/>
      <c r="G34" s="793"/>
      <c r="H34" s="793"/>
      <c r="I34" s="793"/>
      <c r="J34" s="784">
        <f>IF(L34="oui",16,IF(ISTEXT(G34)=TRUE,0,IF(G34&gt;=1,IF(G34&gt;=11,1,HLOOKUP(G34,tableau!$C$16:$L$18,2,FALSE)),0)))</f>
        <v>0</v>
      </c>
      <c r="K34" s="784"/>
      <c r="L34" s="241" t="s">
        <v>383</v>
      </c>
    </row>
    <row r="35" spans="1:30" x14ac:dyDescent="0.2">
      <c r="A35" s="240" t="str">
        <f>+gestion!W8</f>
        <v>Section A</v>
      </c>
      <c r="B35" s="788"/>
      <c r="C35" s="789"/>
      <c r="D35" s="789" t="s">
        <v>45</v>
      </c>
      <c r="E35" s="789"/>
      <c r="F35" s="789"/>
      <c r="G35" s="793"/>
      <c r="H35" s="793"/>
      <c r="I35" s="793"/>
      <c r="J35" s="784">
        <f>IF(L35="oui",16,IF(ISTEXT(G35)=TRUE,0,IF(G35&gt;=1,IF(G35&gt;=11,1,HLOOKUP(G35,tableau!$C$16:$L$18,2,FALSE)),0)))</f>
        <v>0</v>
      </c>
      <c r="K35" s="784"/>
      <c r="L35" s="241" t="s">
        <v>383</v>
      </c>
    </row>
    <row r="36" spans="1:30" x14ac:dyDescent="0.2">
      <c r="A36" s="240" t="str">
        <f>+gestion!W9</f>
        <v>Défi Patinage Canada</v>
      </c>
      <c r="B36" s="788"/>
      <c r="C36" s="789"/>
      <c r="D36" s="789" t="s">
        <v>45</v>
      </c>
      <c r="E36" s="789"/>
      <c r="F36" s="789"/>
      <c r="G36" s="793"/>
      <c r="H36" s="793"/>
      <c r="I36" s="793"/>
      <c r="J36" s="784">
        <f>IF(L36="oui",20,IF(ISTEXT(G36)=TRUE,0,IF(G36&gt;=1,IF(G36&gt;=11,3,HLOOKUP(G36,tableau!$C$16:$L$18,3,FALSE)),0)))</f>
        <v>0</v>
      </c>
      <c r="K36" s="784"/>
      <c r="L36" s="241" t="s">
        <v>383</v>
      </c>
    </row>
    <row r="37" spans="1:30" x14ac:dyDescent="0.2">
      <c r="A37" s="317" t="s">
        <v>577</v>
      </c>
      <c r="B37" s="788"/>
      <c r="C37" s="789"/>
      <c r="D37" s="788" t="s">
        <v>45</v>
      </c>
      <c r="E37" s="789"/>
      <c r="F37" s="789"/>
      <c r="G37" s="793"/>
      <c r="H37" s="793"/>
      <c r="I37" s="793"/>
      <c r="J37" s="784">
        <f>IF(L37="oui",20,IF(ISTEXT(G37)=TRUE,0,IF(G37&gt;=1,IF(G37&gt;=11,3,HLOOKUP(G37,tableau!$C$16:$L$18,3,FALSE)),0)))</f>
        <v>0</v>
      </c>
      <c r="K37" s="784"/>
      <c r="L37" s="241"/>
    </row>
    <row r="38" spans="1:30" x14ac:dyDescent="0.2">
      <c r="A38" s="240" t="str">
        <f>+gestion!W10</f>
        <v>Championnats Canadiens</v>
      </c>
      <c r="B38" s="788"/>
      <c r="C38" s="789"/>
      <c r="D38" s="789" t="s">
        <v>45</v>
      </c>
      <c r="E38" s="789"/>
      <c r="F38" s="789"/>
      <c r="G38" s="793"/>
      <c r="H38" s="793"/>
      <c r="I38" s="793"/>
      <c r="J38" s="784">
        <f>IF(L38="oui",20,IF(ISTEXT(G38)=TRUE,0,IF(G38&gt;=1,IF(G38&gt;=11,3,HLOOKUP(G38,tableau!$C$16:$L$18,3,FALSE)),0)))</f>
        <v>0</v>
      </c>
      <c r="K38" s="784"/>
      <c r="L38" s="241"/>
    </row>
    <row r="39" spans="1:30" x14ac:dyDescent="0.2">
      <c r="A39" s="607" t="str">
        <f>_xlfn.CONCAT(gestion!$W$11," 1")</f>
        <v>Internationale 1</v>
      </c>
      <c r="B39" s="788"/>
      <c r="C39" s="789"/>
      <c r="D39" s="789" t="s">
        <v>45</v>
      </c>
      <c r="E39" s="789"/>
      <c r="F39" s="789"/>
      <c r="G39" s="793"/>
      <c r="H39" s="793"/>
      <c r="I39" s="793"/>
      <c r="J39" s="784">
        <f>IF(L39="oui",20,IF(ISTEXT(G39)=TRUE,0,IF(G39&gt;=1,IF(G39&gt;=11,3,HLOOKUP(G39,tableau!$C$16:$L$18,3,FALSE)),0)))</f>
        <v>0</v>
      </c>
      <c r="K39" s="784"/>
      <c r="L39" s="241"/>
    </row>
    <row r="40" spans="1:30" x14ac:dyDescent="0.2">
      <c r="A40" s="607" t="str">
        <f>_xlfn.CONCAT(gestion!$W$11," 2")</f>
        <v>Internationale 2</v>
      </c>
      <c r="B40" s="788"/>
      <c r="C40" s="789"/>
      <c r="D40" s="789" t="s">
        <v>45</v>
      </c>
      <c r="E40" s="789"/>
      <c r="F40" s="789"/>
      <c r="G40" s="793"/>
      <c r="H40" s="793"/>
      <c r="I40" s="793"/>
      <c r="J40" s="784">
        <f>IF(L40="oui",20,IF(ISTEXT(G40)=TRUE,0,IF(G40&gt;=1,IF(G40&gt;=11,3,HLOOKUP(G40,tableau!$C$16:$L$18,3,FALSE)),0)))</f>
        <v>0</v>
      </c>
      <c r="K40" s="784"/>
      <c r="L40" s="241"/>
    </row>
    <row r="41" spans="1:30" x14ac:dyDescent="0.2">
      <c r="A41" s="242" t="str">
        <f>_xlfn.CONCAT(gestion!$W$11," 3")</f>
        <v>Internationale 3</v>
      </c>
      <c r="B41" s="812"/>
      <c r="C41" s="813"/>
      <c r="D41" s="813" t="s">
        <v>45</v>
      </c>
      <c r="E41" s="813"/>
      <c r="F41" s="813"/>
      <c r="G41" s="814"/>
      <c r="H41" s="814"/>
      <c r="I41" s="814"/>
      <c r="J41" s="784">
        <f>IF(L41="oui",20,IF(ISTEXT(G41)=TRUE,0,IF(G41&gt;=1,IF(G41&gt;=11,3,HLOOKUP(G41,tableau!$C$16:$L$18,3,FALSE)),0)))</f>
        <v>0</v>
      </c>
      <c r="K41" s="784"/>
      <c r="L41" s="243"/>
    </row>
    <row r="42" spans="1:30" s="264" customFormat="1" ht="13.5" thickBot="1" x14ac:dyDescent="0.25">
      <c r="A42" s="262"/>
      <c r="B42" s="262"/>
      <c r="C42" s="223"/>
      <c r="D42" s="223"/>
      <c r="E42" s="587"/>
      <c r="F42" s="587"/>
      <c r="G42" s="785" t="s">
        <v>36</v>
      </c>
      <c r="H42" s="785"/>
      <c r="I42" s="785"/>
      <c r="J42" s="783">
        <f>SUM(J33:J41)</f>
        <v>0</v>
      </c>
      <c r="K42" s="78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3"/>
    </row>
    <row r="43" spans="1:30" ht="13.5" thickTop="1" x14ac:dyDescent="0.2">
      <c r="A43" s="225"/>
      <c r="B43" s="222"/>
      <c r="C43" s="222"/>
      <c r="D43" s="244"/>
      <c r="E43" s="244"/>
      <c r="F43" s="226"/>
    </row>
    <row r="46" spans="1:30" x14ac:dyDescent="0.2">
      <c r="B46" s="780" t="s">
        <v>52</v>
      </c>
      <c r="C46" s="780"/>
      <c r="D46" s="780"/>
      <c r="E46" s="780"/>
      <c r="F46" s="780"/>
      <c r="H46" s="781" t="str">
        <f>+'données a remplir'!F8</f>
        <v/>
      </c>
      <c r="I46" s="781"/>
      <c r="J46" s="781"/>
      <c r="K46" s="781"/>
      <c r="L46" s="781"/>
      <c r="M46" s="781"/>
    </row>
    <row r="47" spans="1:30" x14ac:dyDescent="0.2">
      <c r="B47" s="598"/>
      <c r="C47" s="598"/>
      <c r="D47" s="245"/>
      <c r="H47" s="245"/>
      <c r="I47" s="245"/>
      <c r="J47" s="245"/>
    </row>
    <row r="48" spans="1:30" x14ac:dyDescent="0.2">
      <c r="B48" s="780" t="s">
        <v>53</v>
      </c>
      <c r="C48" s="780"/>
      <c r="D48" s="780"/>
      <c r="E48" s="780"/>
      <c r="F48" s="780"/>
      <c r="H48" s="781" t="str">
        <f>+'données a remplir'!F9</f>
        <v/>
      </c>
      <c r="I48" s="781"/>
      <c r="J48" s="781"/>
      <c r="K48" s="781"/>
      <c r="L48" s="781"/>
      <c r="M48" s="781"/>
    </row>
    <row r="49" spans="2:13" x14ac:dyDescent="0.2">
      <c r="B49" s="598"/>
      <c r="C49" s="598"/>
      <c r="D49" s="245"/>
      <c r="H49" s="245"/>
      <c r="I49" s="245"/>
      <c r="J49" s="245"/>
    </row>
    <row r="50" spans="2:13" x14ac:dyDescent="0.2">
      <c r="B50" s="780" t="s">
        <v>54</v>
      </c>
      <c r="C50" s="780"/>
      <c r="D50" s="780"/>
      <c r="E50" s="780"/>
      <c r="F50" s="780"/>
      <c r="H50" s="781" t="str">
        <f>+'données a remplir'!F10</f>
        <v/>
      </c>
      <c r="I50" s="781"/>
      <c r="J50" s="781"/>
      <c r="K50" s="781"/>
      <c r="L50" s="781"/>
      <c r="M50" s="781"/>
    </row>
  </sheetData>
  <sheetProtection algorithmName="SHA-512" hashValue="EcOj/hdGvTYLpHW1lXG5lzPuZq+F2SI8pAb2EdLgy82Ct+kBOdmHBJwQiNI42Lere3d7/gxV/eG601Z5+t0OKQ==" saltValue="ReoJw8YJolZNvermIAAbmg==" spinCount="100000" sheet="1" objects="1" scenarios="1"/>
  <protectedRanges>
    <protectedRange sqref="B33:C41 G33:I41 L34:L36" name="Plage2"/>
    <protectedRange sqref="B8 K8 B10 K10" name="Plage1"/>
  </protectedRanges>
  <mergeCells count="72">
    <mergeCell ref="J39:K39"/>
    <mergeCell ref="J40:K40"/>
    <mergeCell ref="B39:C39"/>
    <mergeCell ref="B40:C40"/>
    <mergeCell ref="D39:F39"/>
    <mergeCell ref="D40:F40"/>
    <mergeCell ref="G39:I39"/>
    <mergeCell ref="G40:I40"/>
    <mergeCell ref="B8:F8"/>
    <mergeCell ref="H8:J8"/>
    <mergeCell ref="K8:M8"/>
    <mergeCell ref="G37:I37"/>
    <mergeCell ref="J37:K37"/>
    <mergeCell ref="B10:F10"/>
    <mergeCell ref="H10:J10"/>
    <mergeCell ref="K10:M10"/>
    <mergeCell ref="B11:C11"/>
    <mergeCell ref="D11:E11"/>
    <mergeCell ref="F11:G11"/>
    <mergeCell ref="B12:F12"/>
    <mergeCell ref="H12:J12"/>
    <mergeCell ref="A15:M15"/>
    <mergeCell ref="B20:M20"/>
    <mergeCell ref="A27:M27"/>
    <mergeCell ref="A2:M2"/>
    <mergeCell ref="A3:M3"/>
    <mergeCell ref="A4:M4"/>
    <mergeCell ref="A5:M5"/>
    <mergeCell ref="A6:M6"/>
    <mergeCell ref="A16:M16"/>
    <mergeCell ref="A26:M26"/>
    <mergeCell ref="K12:M12"/>
    <mergeCell ref="B33:C33"/>
    <mergeCell ref="D33:F33"/>
    <mergeCell ref="G33:I33"/>
    <mergeCell ref="J33:K33"/>
    <mergeCell ref="A28:M28"/>
    <mergeCell ref="A31:F31"/>
    <mergeCell ref="B32:C32"/>
    <mergeCell ref="D32:F32"/>
    <mergeCell ref="G32:I32"/>
    <mergeCell ref="J32:K32"/>
    <mergeCell ref="B34:C34"/>
    <mergeCell ref="D34:F34"/>
    <mergeCell ref="G34:I34"/>
    <mergeCell ref="J34:K34"/>
    <mergeCell ref="B35:C35"/>
    <mergeCell ref="D35:F35"/>
    <mergeCell ref="G35:I35"/>
    <mergeCell ref="J35:K35"/>
    <mergeCell ref="B36:C36"/>
    <mergeCell ref="D36:F36"/>
    <mergeCell ref="G36:I36"/>
    <mergeCell ref="J36:K36"/>
    <mergeCell ref="B38:C38"/>
    <mergeCell ref="D38:F38"/>
    <mergeCell ref="G38:I38"/>
    <mergeCell ref="J38:K38"/>
    <mergeCell ref="B37:C37"/>
    <mergeCell ref="D37:F37"/>
    <mergeCell ref="B41:C41"/>
    <mergeCell ref="D41:F41"/>
    <mergeCell ref="G41:I41"/>
    <mergeCell ref="J41:K41"/>
    <mergeCell ref="G42:I42"/>
    <mergeCell ref="J42:K42"/>
    <mergeCell ref="B46:F46"/>
    <mergeCell ref="H46:M46"/>
    <mergeCell ref="B48:F48"/>
    <mergeCell ref="H48:M48"/>
    <mergeCell ref="B50:F50"/>
    <mergeCell ref="H50:M50"/>
  </mergeCells>
  <dataValidations count="1">
    <dataValidation type="list" allowBlank="1" showInputMessage="1" showErrorMessage="1" promptTitle="Menu_BYE" sqref="L33:L41" xr:uid="{00000000-0002-0000-0A00-000000000000}">
      <formula1>Menu_Bye</formula1>
    </dataValidation>
  </dataValidations>
  <printOptions horizontalCentered="1"/>
  <pageMargins left="0" right="0" top="0.74803149606299213" bottom="0.74803149606299213" header="0.31496062992125984" footer="0.31496062992125984"/>
  <pageSetup scale="92" orientation="portrait" r:id="rId1"/>
  <headerFooter>
    <oddHeader>&amp;LLes Lauréats 2019</oddHeader>
    <oddFooter>&amp;C&amp;14PATINAGE LAURENTIDES&amp;R&amp;A</oddFooter>
  </headerFooter>
  <colBreaks count="1" manualBreakCount="1">
    <brk id="20" max="4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D9DCF9E-0868-40D3-A065-18E3459B243B}">
          <x14:formula1>
            <xm:f>gestion!$J$21:$J$27</xm:f>
          </x14:formula1>
          <xm:sqref>B33:C41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AD60"/>
  <sheetViews>
    <sheetView showGridLines="0" zoomScaleNormal="100" workbookViewId="0">
      <selection activeCell="B8" sqref="B8:F8"/>
    </sheetView>
  </sheetViews>
  <sheetFormatPr baseColWidth="10" defaultRowHeight="12.75" x14ac:dyDescent="0.2"/>
  <cols>
    <col min="1" max="1" width="25.85546875" style="210" customWidth="1"/>
    <col min="2" max="3" width="8" style="210" customWidth="1"/>
    <col min="4" max="4" width="8.85546875" style="210" customWidth="1"/>
    <col min="5" max="7" width="8" style="210" customWidth="1"/>
    <col min="8" max="8" width="8" style="211" customWidth="1"/>
    <col min="9" max="13" width="8" style="210" customWidth="1"/>
    <col min="14" max="16384" width="11.42578125" style="212"/>
  </cols>
  <sheetData>
    <row r="1" spans="1:30" x14ac:dyDescent="0.2">
      <c r="A1" s="209"/>
      <c r="B1" s="209"/>
      <c r="C1" s="209"/>
      <c r="D1" s="209"/>
      <c r="E1" s="209"/>
      <c r="F1" s="209"/>
    </row>
    <row r="2" spans="1:30" x14ac:dyDescent="0.2">
      <c r="A2" s="794" t="s">
        <v>14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</row>
    <row r="3" spans="1:30" x14ac:dyDescent="0.2">
      <c r="A3" s="795" t="s">
        <v>43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</row>
    <row r="4" spans="1:30" s="214" customForma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</row>
    <row r="5" spans="1:30" s="214" customFormat="1" ht="15.75" customHeight="1" x14ac:dyDescent="0.25">
      <c r="A5" s="799" t="s">
        <v>5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</row>
    <row r="6" spans="1:30" s="214" customFormat="1" ht="15.75" customHeight="1" x14ac:dyDescent="0.2">
      <c r="A6" s="801" t="str">
        <f>+gestion!B27</f>
        <v>PATINEUSE ESPOIR FÉMININ PRÉ-NOVICE  EN SIMPLE</v>
      </c>
      <c r="B6" s="801"/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1"/>
    </row>
    <row r="8" spans="1:30" x14ac:dyDescent="0.2">
      <c r="A8" s="216" t="s">
        <v>48</v>
      </c>
      <c r="B8" s="790"/>
      <c r="C8" s="790"/>
      <c r="D8" s="790"/>
      <c r="E8" s="790"/>
      <c r="F8" s="790"/>
      <c r="H8" s="800" t="s">
        <v>51</v>
      </c>
      <c r="I8" s="800"/>
      <c r="J8" s="850"/>
      <c r="K8" s="850"/>
      <c r="L8" s="850"/>
      <c r="M8" s="850"/>
    </row>
    <row r="9" spans="1:30" x14ac:dyDescent="0.2">
      <c r="A9" s="216"/>
      <c r="B9" s="217"/>
      <c r="C9" s="217"/>
      <c r="D9" s="217"/>
      <c r="E9" s="217"/>
      <c r="F9" s="217"/>
      <c r="H9" s="258"/>
      <c r="I9" s="258"/>
      <c r="J9" s="258"/>
      <c r="K9" s="218"/>
      <c r="L9" s="218"/>
      <c r="M9" s="218"/>
    </row>
    <row r="10" spans="1:30" x14ac:dyDescent="0.2">
      <c r="A10" s="216" t="s">
        <v>74</v>
      </c>
      <c r="B10" s="790"/>
      <c r="C10" s="790"/>
      <c r="D10" s="790"/>
      <c r="E10" s="790"/>
      <c r="F10" s="790"/>
      <c r="H10" s="800" t="s">
        <v>13</v>
      </c>
      <c r="I10" s="800"/>
      <c r="J10" s="807"/>
      <c r="K10" s="807"/>
      <c r="L10" s="807"/>
      <c r="M10" s="807"/>
    </row>
    <row r="11" spans="1:30" x14ac:dyDescent="0.2">
      <c r="A11" s="261"/>
      <c r="B11" s="802"/>
      <c r="C11" s="802"/>
      <c r="D11" s="800"/>
      <c r="E11" s="800"/>
      <c r="F11" s="802"/>
      <c r="G11" s="802"/>
      <c r="H11" s="219"/>
    </row>
    <row r="12" spans="1:30" x14ac:dyDescent="0.2">
      <c r="A12" s="258" t="s">
        <v>50</v>
      </c>
      <c r="B12" s="790">
        <f>'données a remplir'!$E$7</f>
        <v>0</v>
      </c>
      <c r="C12" s="790"/>
      <c r="D12" s="790"/>
      <c r="E12" s="790"/>
      <c r="F12" s="790"/>
      <c r="H12" s="800" t="s">
        <v>13</v>
      </c>
      <c r="I12" s="800"/>
      <c r="J12" s="807">
        <f>'données a remplir'!$E$6</f>
        <v>0</v>
      </c>
      <c r="K12" s="807"/>
      <c r="L12" s="807"/>
      <c r="M12" s="807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</row>
    <row r="13" spans="1:30" x14ac:dyDescent="0.2">
      <c r="A13" s="220"/>
      <c r="B13" s="221"/>
      <c r="C13" s="221"/>
      <c r="D13" s="220"/>
      <c r="E13" s="222"/>
      <c r="F13" s="222"/>
    </row>
    <row r="14" spans="1:30" ht="12.6" customHeight="1" x14ac:dyDescent="0.2">
      <c r="A14" s="223" t="s">
        <v>416</v>
      </c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</row>
    <row r="15" spans="1:30" ht="15" customHeight="1" x14ac:dyDescent="0.2">
      <c r="A15" s="806" t="str">
        <f>+gestion!V35</f>
        <v>Un seul athlète sera mis en candidature par son Club.</v>
      </c>
      <c r="B15" s="806"/>
      <c r="C15" s="806"/>
      <c r="D15" s="806"/>
      <c r="E15" s="806"/>
      <c r="F15" s="806"/>
      <c r="G15" s="806"/>
      <c r="H15" s="806"/>
      <c r="I15" s="806"/>
      <c r="J15" s="806"/>
      <c r="K15" s="806"/>
      <c r="L15" s="806"/>
      <c r="M15" s="806"/>
      <c r="N15" s="224"/>
      <c r="O15" s="224"/>
      <c r="P15" s="224"/>
      <c r="Q15" s="224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</row>
    <row r="16" spans="1:30" ht="15" customHeight="1" x14ac:dyDescent="0.2">
      <c r="A16" s="806" t="str">
        <f>+gestion!V36</f>
        <v>L'athlète doit avoir compétitionné à la finale de section dans cette catégorie.</v>
      </c>
      <c r="B16" s="806"/>
      <c r="C16" s="806"/>
      <c r="D16" s="806"/>
      <c r="E16" s="806"/>
      <c r="F16" s="806"/>
      <c r="G16" s="806"/>
      <c r="H16" s="806"/>
      <c r="I16" s="806"/>
      <c r="J16" s="806"/>
      <c r="K16" s="806"/>
      <c r="L16" s="806"/>
      <c r="M16" s="806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</row>
    <row r="17" spans="1:13" ht="15" customHeight="1" x14ac:dyDescent="0.2">
      <c r="A17" s="256"/>
      <c r="B17" s="256"/>
      <c r="C17" s="256"/>
      <c r="D17" s="256"/>
      <c r="E17" s="256"/>
      <c r="F17" s="256"/>
      <c r="G17" s="256"/>
    </row>
    <row r="18" spans="1:13" ht="15" customHeight="1" x14ac:dyDescent="0.2">
      <c r="A18" s="846" t="s">
        <v>397</v>
      </c>
      <c r="B18" s="846"/>
      <c r="C18" s="846"/>
      <c r="D18" s="846"/>
      <c r="E18" s="846"/>
      <c r="F18" s="846"/>
      <c r="G18" s="846"/>
      <c r="H18" s="846"/>
      <c r="I18" s="846"/>
      <c r="J18" s="846"/>
      <c r="K18" s="846"/>
      <c r="L18" s="846"/>
      <c r="M18" s="846"/>
    </row>
    <row r="19" spans="1:13" ht="15" customHeight="1" x14ac:dyDescent="0.2">
      <c r="A19" s="256"/>
      <c r="B19" s="256"/>
      <c r="C19" s="256"/>
      <c r="D19" s="256"/>
      <c r="E19" s="256"/>
      <c r="F19" s="256"/>
      <c r="G19" s="256"/>
    </row>
    <row r="20" spans="1:13" ht="15" customHeight="1" thickBot="1" x14ac:dyDescent="0.25">
      <c r="A20" s="265" t="s">
        <v>394</v>
      </c>
      <c r="B20" s="266">
        <v>2</v>
      </c>
      <c r="C20" s="266">
        <v>3</v>
      </c>
      <c r="D20" s="266">
        <v>4</v>
      </c>
      <c r="E20" s="847">
        <v>5</v>
      </c>
      <c r="F20" s="847"/>
      <c r="G20" s="266">
        <v>6</v>
      </c>
      <c r="H20" s="847">
        <v>7</v>
      </c>
      <c r="I20" s="847"/>
      <c r="J20" s="268">
        <v>8</v>
      </c>
      <c r="K20" s="266">
        <v>9</v>
      </c>
      <c r="L20" s="266">
        <v>10</v>
      </c>
      <c r="M20" s="269">
        <v>11</v>
      </c>
    </row>
    <row r="21" spans="1:13" ht="27.75" customHeight="1" thickTop="1" x14ac:dyDescent="0.2">
      <c r="A21" s="270" t="s">
        <v>5</v>
      </c>
      <c r="B21" s="271" t="s">
        <v>291</v>
      </c>
      <c r="C21" s="271" t="s">
        <v>292</v>
      </c>
      <c r="D21" s="272" t="s">
        <v>400</v>
      </c>
      <c r="E21" s="845" t="s">
        <v>398</v>
      </c>
      <c r="F21" s="845"/>
      <c r="G21" s="271" t="s">
        <v>396</v>
      </c>
      <c r="H21" s="845" t="s">
        <v>395</v>
      </c>
      <c r="I21" s="845"/>
      <c r="J21" s="272" t="s">
        <v>399</v>
      </c>
      <c r="K21" s="271" t="s">
        <v>89</v>
      </c>
      <c r="L21" s="271" t="s">
        <v>90</v>
      </c>
      <c r="M21" s="274" t="s">
        <v>91</v>
      </c>
    </row>
    <row r="22" spans="1:13" ht="15" customHeight="1" x14ac:dyDescent="0.2">
      <c r="A22" s="225"/>
      <c r="B22" s="222"/>
      <c r="C22" s="222"/>
      <c r="D22" s="222"/>
      <c r="E22" s="222"/>
      <c r="F22" s="226"/>
    </row>
    <row r="23" spans="1:13" ht="15" customHeight="1" x14ac:dyDescent="0.2">
      <c r="A23" s="846" t="s">
        <v>66</v>
      </c>
      <c r="B23" s="846"/>
      <c r="C23" s="846"/>
      <c r="D23" s="846"/>
      <c r="E23" s="846"/>
      <c r="F23" s="846"/>
      <c r="G23" s="846"/>
      <c r="H23" s="846"/>
      <c r="I23" s="846"/>
      <c r="J23" s="846"/>
      <c r="K23" s="846"/>
      <c r="L23" s="846"/>
      <c r="M23" s="846"/>
    </row>
    <row r="24" spans="1:13" ht="15" customHeight="1" x14ac:dyDescent="0.2">
      <c r="A24" s="225"/>
      <c r="B24" s="803" t="s">
        <v>377</v>
      </c>
      <c r="C24" s="804"/>
      <c r="D24" s="804"/>
      <c r="E24" s="804"/>
      <c r="F24" s="804"/>
      <c r="G24" s="804"/>
      <c r="H24" s="804"/>
      <c r="I24" s="804"/>
      <c r="J24" s="804"/>
      <c r="K24" s="804"/>
      <c r="L24" s="804"/>
      <c r="M24" s="805"/>
    </row>
    <row r="25" spans="1:13" ht="13.5" thickBot="1" x14ac:dyDescent="0.25">
      <c r="A25" s="228" t="str">
        <f>tableau!A16</f>
        <v>Catégorie</v>
      </c>
      <c r="B25" s="229">
        <v>1</v>
      </c>
      <c r="C25" s="229">
        <v>2</v>
      </c>
      <c r="D25" s="229">
        <v>3</v>
      </c>
      <c r="E25" s="229">
        <v>4</v>
      </c>
      <c r="F25" s="229">
        <v>5</v>
      </c>
      <c r="G25" s="229">
        <v>6</v>
      </c>
      <c r="H25" s="230">
        <v>7</v>
      </c>
      <c r="I25" s="229">
        <v>8</v>
      </c>
      <c r="J25" s="229">
        <v>9</v>
      </c>
      <c r="K25" s="229">
        <v>10</v>
      </c>
      <c r="L25" s="229" t="s">
        <v>378</v>
      </c>
      <c r="M25" s="231" t="s">
        <v>105</v>
      </c>
    </row>
    <row r="26" spans="1:13" ht="64.5" thickTop="1" x14ac:dyDescent="0.2">
      <c r="A26" s="232" t="s">
        <v>379</v>
      </c>
      <c r="B26" s="233">
        <f>tableau!C17</f>
        <v>20</v>
      </c>
      <c r="C26" s="233">
        <f>tableau!D17</f>
        <v>18</v>
      </c>
      <c r="D26" s="233">
        <f>tableau!E17</f>
        <v>16</v>
      </c>
      <c r="E26" s="233">
        <f>tableau!F17</f>
        <v>14</v>
      </c>
      <c r="F26" s="233">
        <f>tableau!G17</f>
        <v>8</v>
      </c>
      <c r="G26" s="233">
        <f>tableau!H17</f>
        <v>7</v>
      </c>
      <c r="H26" s="233">
        <f>tableau!I17</f>
        <v>6</v>
      </c>
      <c r="I26" s="233">
        <f>tableau!J17</f>
        <v>5</v>
      </c>
      <c r="J26" s="233">
        <f>tableau!K17</f>
        <v>4</v>
      </c>
      <c r="K26" s="233">
        <f>tableau!L17</f>
        <v>3</v>
      </c>
      <c r="L26" s="233">
        <f>tableau!M17</f>
        <v>1</v>
      </c>
      <c r="M26" s="234">
        <v>16</v>
      </c>
    </row>
    <row r="27" spans="1:13" ht="63.75" x14ac:dyDescent="0.2">
      <c r="A27" s="235" t="s">
        <v>583</v>
      </c>
      <c r="B27" s="236">
        <f>tableau!C18</f>
        <v>25</v>
      </c>
      <c r="C27" s="236">
        <f>tableau!D18</f>
        <v>23</v>
      </c>
      <c r="D27" s="236">
        <f>tableau!E18</f>
        <v>20</v>
      </c>
      <c r="E27" s="236">
        <f>tableau!F18</f>
        <v>18</v>
      </c>
      <c r="F27" s="236">
        <f>tableau!G18</f>
        <v>11</v>
      </c>
      <c r="G27" s="236">
        <f>tableau!H18</f>
        <v>10</v>
      </c>
      <c r="H27" s="236">
        <f>tableau!I18</f>
        <v>9</v>
      </c>
      <c r="I27" s="236">
        <f>tableau!J18</f>
        <v>8</v>
      </c>
      <c r="J27" s="236">
        <f>tableau!K18</f>
        <v>7</v>
      </c>
      <c r="K27" s="236">
        <f>tableau!L18</f>
        <v>6</v>
      </c>
      <c r="L27" s="236">
        <f>tableau!M18</f>
        <v>3</v>
      </c>
      <c r="M27" s="237">
        <v>20</v>
      </c>
    </row>
    <row r="28" spans="1:13" x14ac:dyDescent="0.2">
      <c r="A28" s="275"/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</row>
    <row r="29" spans="1:13" x14ac:dyDescent="0.2">
      <c r="A29" s="223" t="s">
        <v>419</v>
      </c>
      <c r="E29" s="225"/>
      <c r="F29" s="225"/>
    </row>
    <row r="30" spans="1:13" x14ac:dyDescent="0.2">
      <c r="A30" s="782" t="s">
        <v>481</v>
      </c>
      <c r="B30" s="782"/>
      <c r="C30" s="782"/>
      <c r="D30" s="782"/>
      <c r="E30" s="782"/>
      <c r="F30" s="782"/>
      <c r="G30" s="782"/>
      <c r="H30" s="782"/>
      <c r="I30" s="782"/>
      <c r="J30" s="782"/>
      <c r="K30" s="782"/>
      <c r="L30" s="782"/>
      <c r="M30" s="782"/>
    </row>
    <row r="31" spans="1:13" x14ac:dyDescent="0.2">
      <c r="A31" s="782" t="s">
        <v>480</v>
      </c>
      <c r="B31" s="782"/>
      <c r="C31" s="782"/>
      <c r="D31" s="782"/>
      <c r="E31" s="782"/>
      <c r="F31" s="782"/>
      <c r="G31" s="782"/>
      <c r="H31" s="782"/>
      <c r="I31" s="782"/>
      <c r="J31" s="782"/>
      <c r="K31" s="782"/>
      <c r="L31" s="782"/>
      <c r="M31" s="782"/>
    </row>
    <row r="32" spans="1:13" x14ac:dyDescent="0.2">
      <c r="A32" s="782" t="s">
        <v>479</v>
      </c>
      <c r="B32" s="782"/>
      <c r="C32" s="782"/>
      <c r="D32" s="782"/>
      <c r="E32" s="782"/>
      <c r="F32" s="782"/>
      <c r="G32" s="782"/>
      <c r="H32" s="782"/>
      <c r="I32" s="782"/>
      <c r="J32" s="782"/>
      <c r="K32" s="782"/>
      <c r="L32" s="782"/>
      <c r="M32" s="782"/>
    </row>
    <row r="33" spans="1:30" x14ac:dyDescent="0.2">
      <c r="A33" s="782" t="s">
        <v>482</v>
      </c>
      <c r="B33" s="782"/>
      <c r="C33" s="782"/>
      <c r="D33" s="782"/>
      <c r="E33" s="782"/>
      <c r="F33" s="782"/>
      <c r="G33" s="782"/>
      <c r="H33" s="782"/>
      <c r="I33" s="782"/>
      <c r="J33" s="782"/>
      <c r="K33" s="782"/>
      <c r="L33" s="782"/>
      <c r="M33" s="782"/>
    </row>
    <row r="34" spans="1:30" x14ac:dyDescent="0.2">
      <c r="A34" s="782" t="s">
        <v>384</v>
      </c>
      <c r="B34" s="782"/>
      <c r="C34" s="782"/>
      <c r="D34" s="782"/>
      <c r="E34" s="782"/>
      <c r="F34" s="782"/>
      <c r="G34" s="782"/>
      <c r="H34" s="782"/>
      <c r="I34" s="782"/>
      <c r="J34" s="782"/>
      <c r="K34" s="782"/>
      <c r="L34" s="782"/>
      <c r="M34" s="782"/>
    </row>
    <row r="35" spans="1:30" x14ac:dyDescent="0.2">
      <c r="A35" s="613" t="s">
        <v>576</v>
      </c>
      <c r="B35" s="613"/>
      <c r="C35" s="613"/>
      <c r="D35" s="613"/>
      <c r="E35" s="613"/>
      <c r="F35" s="613"/>
      <c r="G35" s="613"/>
      <c r="H35" s="613"/>
      <c r="I35" s="613"/>
      <c r="J35" s="613"/>
      <c r="K35" s="613"/>
      <c r="L35" s="613"/>
      <c r="M35" s="613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</row>
    <row r="36" spans="1:30" s="264" customFormat="1" x14ac:dyDescent="0.2">
      <c r="A36" s="250" t="str">
        <f>gestion!V43</f>
        <v xml:space="preserve">N.B. :  Joindre une copie très lisible des résultats de compétition </v>
      </c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</row>
    <row r="37" spans="1:30" x14ac:dyDescent="0.2">
      <c r="A37" s="811"/>
      <c r="B37" s="811"/>
      <c r="C37" s="811"/>
      <c r="D37" s="811"/>
      <c r="E37" s="811"/>
      <c r="F37" s="811"/>
    </row>
    <row r="38" spans="1:30" s="278" customFormat="1" x14ac:dyDescent="0.2">
      <c r="A38" s="277" t="s">
        <v>31</v>
      </c>
      <c r="B38" s="841" t="s">
        <v>388</v>
      </c>
      <c r="C38" s="842"/>
      <c r="D38" s="841" t="s">
        <v>389</v>
      </c>
      <c r="E38" s="842"/>
      <c r="F38" s="841" t="s">
        <v>68</v>
      </c>
      <c r="G38" s="842"/>
      <c r="H38" s="841" t="s">
        <v>32</v>
      </c>
      <c r="I38" s="842"/>
      <c r="J38" s="843" t="s">
        <v>6</v>
      </c>
      <c r="K38" s="844"/>
      <c r="L38" s="277" t="s">
        <v>106</v>
      </c>
    </row>
    <row r="39" spans="1:30" x14ac:dyDescent="0.2">
      <c r="A39" s="282" t="str">
        <f>+gestion!W14</f>
        <v>Jeux du Québec</v>
      </c>
      <c r="B39" s="825"/>
      <c r="C39" s="825"/>
      <c r="D39" s="825"/>
      <c r="E39" s="825"/>
      <c r="F39" s="825" t="s">
        <v>67</v>
      </c>
      <c r="G39" s="825"/>
      <c r="H39" s="825"/>
      <c r="I39" s="825"/>
      <c r="J39" s="830" t="str">
        <f>IF(OR(B39&lt;2,B39="",H39="",H39&lt;1,H39&gt;B39-1,D39="",D39&lt;=1,D39&gt;11,AND(B39&gt;=5,H39&gt;=5)),"",IF(B39&gt;=5,VLOOKUP(H39,tableau!$C$1:$M$6,HLOOKUP(D39,tableau!$C$1:$M$1,1,FALSE),FALSE),IF(B39=4,VLOOKUP(H39,tableau!$C$7:$M$9,HLOOKUP(D39,tableau!$C$1:$M$1,1,FALSE),FALSE),IF(B39=3,VLOOKUP(H39,tableau!$C$10:$M$11,HLOOKUP(D39,tableau!$C$1:$M$1,1,FALSE),FALSE),IF(B39=2,VLOOKUP(H39,tableau!$C$12:$M$12,HLOOKUP(D39,tableau!$C$1:$M$1,1,FALSE),FALSE),"")))))</f>
        <v/>
      </c>
      <c r="K39" s="831"/>
      <c r="L39" s="823"/>
      <c r="M39" s="212"/>
    </row>
    <row r="40" spans="1:30" x14ac:dyDescent="0.2">
      <c r="A40" s="283" t="str">
        <f>+gestion!X14</f>
        <v>Finale Régionale</v>
      </c>
      <c r="B40" s="825"/>
      <c r="C40" s="825"/>
      <c r="D40" s="825"/>
      <c r="E40" s="825"/>
      <c r="F40" s="825"/>
      <c r="G40" s="825"/>
      <c r="H40" s="825"/>
      <c r="I40" s="825"/>
      <c r="J40" s="832"/>
      <c r="K40" s="833"/>
      <c r="L40" s="824"/>
      <c r="M40" s="212"/>
    </row>
    <row r="41" spans="1:30" x14ac:dyDescent="0.2">
      <c r="A41" s="282" t="str">
        <f>+gestion!W16</f>
        <v>Jeux du Québec</v>
      </c>
      <c r="B41" s="825"/>
      <c r="C41" s="825"/>
      <c r="D41" s="825"/>
      <c r="E41" s="825"/>
      <c r="F41" s="825" t="s">
        <v>67</v>
      </c>
      <c r="G41" s="825"/>
      <c r="H41" s="825"/>
      <c r="I41" s="825"/>
      <c r="J41" s="830">
        <f>IF(L41="oui",16,IF(ISTEXT(H41)=TRUE,0,IF(H41&gt;=1,IF(H41&gt;=11,1,HLOOKUP(H41,tableau!$C$16:$L$18,2,FALSE)),0)))</f>
        <v>0</v>
      </c>
      <c r="K41" s="831"/>
      <c r="L41" s="823"/>
      <c r="M41" s="212"/>
    </row>
    <row r="42" spans="1:30" x14ac:dyDescent="0.2">
      <c r="A42" s="283" t="str">
        <f>+gestion!X16</f>
        <v>Finale Provinciale</v>
      </c>
      <c r="B42" s="825"/>
      <c r="C42" s="825"/>
      <c r="D42" s="825"/>
      <c r="E42" s="825"/>
      <c r="F42" s="825"/>
      <c r="G42" s="825"/>
      <c r="H42" s="825"/>
      <c r="I42" s="825"/>
      <c r="J42" s="832"/>
      <c r="K42" s="833"/>
      <c r="L42" s="824"/>
      <c r="M42" s="212"/>
    </row>
    <row r="43" spans="1:30" x14ac:dyDescent="0.2">
      <c r="A43" s="280" t="str">
        <f>+gestion!W3</f>
        <v>Provinciaux d'été</v>
      </c>
      <c r="B43" s="848"/>
      <c r="C43" s="849"/>
      <c r="D43" s="819"/>
      <c r="E43" s="820"/>
      <c r="F43" s="819" t="s">
        <v>45</v>
      </c>
      <c r="G43" s="820"/>
      <c r="H43" s="819"/>
      <c r="I43" s="820"/>
      <c r="J43" s="821">
        <f>IF(L43="oui",16,IF(ISTEXT(H43)=TRUE,0,IF(H43&gt;=1,IF(H43&gt;=11,1,HLOOKUP(H43,tableau!$C$16:$L$18,2,FALSE)),0)))</f>
        <v>0</v>
      </c>
      <c r="K43" s="822"/>
      <c r="L43" s="281"/>
      <c r="M43" s="212"/>
    </row>
    <row r="44" spans="1:30" x14ac:dyDescent="0.2">
      <c r="A44" s="280" t="str">
        <f>+gestion!W5</f>
        <v>Sous-Section</v>
      </c>
      <c r="B44" s="848"/>
      <c r="C44" s="849"/>
      <c r="D44" s="819"/>
      <c r="E44" s="820"/>
      <c r="F44" s="819" t="s">
        <v>45</v>
      </c>
      <c r="G44" s="820"/>
      <c r="H44" s="819"/>
      <c r="I44" s="820"/>
      <c r="J44" s="821">
        <f>IF(L44="oui",16,IF(ISTEXT(H44)=TRUE,0,IF(H44&gt;=1,IF(H44&gt;=11,1,HLOOKUP(H44,tableau!$C$16:$L$18,2,FALSE)),0)))</f>
        <v>0</v>
      </c>
      <c r="K44" s="822"/>
      <c r="L44" s="281" t="s">
        <v>383</v>
      </c>
      <c r="M44" s="212"/>
    </row>
    <row r="45" spans="1:30" ht="16.5" customHeight="1" x14ac:dyDescent="0.2">
      <c r="A45" s="286" t="str">
        <f>+gestion!W8</f>
        <v>Section A</v>
      </c>
      <c r="B45" s="848"/>
      <c r="C45" s="849"/>
      <c r="D45" s="819"/>
      <c r="E45" s="820"/>
      <c r="F45" s="819" t="s">
        <v>45</v>
      </c>
      <c r="G45" s="820"/>
      <c r="H45" s="819"/>
      <c r="I45" s="820"/>
      <c r="J45" s="821">
        <f>IF(L45="oui",16,IF(ISTEXT(H45)=TRUE,0,IF(H45&gt;=1,IF(H45&gt;=11,1,HLOOKUP(H45,tableau!$C$16:$L$18,2,FALSE)),0)))</f>
        <v>0</v>
      </c>
      <c r="K45" s="822"/>
      <c r="L45" s="281" t="s">
        <v>383</v>
      </c>
      <c r="M45" s="212"/>
    </row>
    <row r="46" spans="1:30" x14ac:dyDescent="0.2">
      <c r="A46" s="280" t="str">
        <f>+gestion!W9</f>
        <v>Défi Patinage Canada</v>
      </c>
      <c r="B46" s="848"/>
      <c r="C46" s="849"/>
      <c r="D46" s="819"/>
      <c r="E46" s="820"/>
      <c r="F46" s="819" t="s">
        <v>45</v>
      </c>
      <c r="G46" s="820"/>
      <c r="H46" s="819"/>
      <c r="I46" s="820"/>
      <c r="J46" s="821">
        <f>IF(L46="oui",20,IF(ISTEXT(H46)=TRUE,0,IF(H46&gt;=1,IF(H46&gt;=11,3,HLOOKUP(H46,tableau!$C$16:$L$18,3,FALSE)),0)))</f>
        <v>0</v>
      </c>
      <c r="K46" s="822"/>
      <c r="L46" s="281" t="s">
        <v>383</v>
      </c>
      <c r="M46" s="212"/>
    </row>
    <row r="47" spans="1:30" x14ac:dyDescent="0.2">
      <c r="A47" s="614" t="s">
        <v>577</v>
      </c>
      <c r="B47" s="848"/>
      <c r="C47" s="849"/>
      <c r="D47" s="819"/>
      <c r="E47" s="820"/>
      <c r="F47" s="819" t="s">
        <v>45</v>
      </c>
      <c r="G47" s="820"/>
      <c r="H47" s="819"/>
      <c r="I47" s="820"/>
      <c r="J47" s="821">
        <f>IF(L47="oui",20,IF(ISTEXT(H47)=TRUE,0,IF(H47&gt;=1,IF(H47&gt;=11,3,HLOOKUP(H47,tableau!$C$16:$L$18,3,FALSE)),0)))</f>
        <v>0</v>
      </c>
      <c r="K47" s="822"/>
      <c r="L47" s="281"/>
      <c r="M47" s="212"/>
    </row>
    <row r="48" spans="1:30" x14ac:dyDescent="0.2">
      <c r="A48" s="280" t="str">
        <f>+gestion!W10</f>
        <v>Championnats Canadiens</v>
      </c>
      <c r="B48" s="848"/>
      <c r="C48" s="849"/>
      <c r="D48" s="819"/>
      <c r="E48" s="820"/>
      <c r="F48" s="819" t="s">
        <v>45</v>
      </c>
      <c r="G48" s="820"/>
      <c r="H48" s="819"/>
      <c r="I48" s="820"/>
      <c r="J48" s="821">
        <f>IF(L48="oui",20,IF(ISTEXT(H48)=TRUE,0,IF(H48&gt;=1,IF(H48&gt;=11,3,HLOOKUP(H48,tableau!$C$16:$L$18,3,FALSE)),0)))</f>
        <v>0</v>
      </c>
      <c r="K48" s="822"/>
      <c r="L48" s="281"/>
      <c r="M48" s="212"/>
    </row>
    <row r="49" spans="1:13" x14ac:dyDescent="0.2">
      <c r="A49" s="280" t="str">
        <f>_xlfn.CONCAT(gestion!$W$11," 1")</f>
        <v>Internationale 1</v>
      </c>
      <c r="B49" s="848"/>
      <c r="C49" s="849"/>
      <c r="D49" s="819"/>
      <c r="E49" s="820"/>
      <c r="F49" s="819" t="s">
        <v>45</v>
      </c>
      <c r="G49" s="820"/>
      <c r="H49" s="819"/>
      <c r="I49" s="820"/>
      <c r="J49" s="821">
        <f>IF(L49="oui",20,IF(ISTEXT(H49)=TRUE,0,IF(H49&gt;=1,IF(H49&gt;=11,3,HLOOKUP(H49,tableau!$C$16:$L$18,3,FALSE)),0)))</f>
        <v>0</v>
      </c>
      <c r="K49" s="822"/>
      <c r="L49" s="281"/>
      <c r="M49" s="212"/>
    </row>
    <row r="50" spans="1:13" x14ac:dyDescent="0.2">
      <c r="A50" s="280" t="str">
        <f>_xlfn.CONCAT(gestion!$W$11," 2")</f>
        <v>Internationale 2</v>
      </c>
      <c r="B50" s="848"/>
      <c r="C50" s="849"/>
      <c r="D50" s="819"/>
      <c r="E50" s="820"/>
      <c r="F50" s="819" t="s">
        <v>45</v>
      </c>
      <c r="G50" s="820"/>
      <c r="H50" s="819"/>
      <c r="I50" s="820"/>
      <c r="J50" s="821">
        <f>IF(L50="oui",20,IF(ISTEXT(H50)=TRUE,0,IF(H50&gt;=1,IF(H50&gt;=11,3,HLOOKUP(H50,tableau!$C$16:$L$18,3,FALSE)),0)))</f>
        <v>0</v>
      </c>
      <c r="K50" s="822"/>
      <c r="L50" s="281"/>
      <c r="M50" s="212"/>
    </row>
    <row r="51" spans="1:13" ht="16.5" customHeight="1" x14ac:dyDescent="0.2">
      <c r="A51" s="279" t="str">
        <f>_xlfn.CONCAT(gestion!$W$11," 3")</f>
        <v>Internationale 3</v>
      </c>
      <c r="B51" s="848"/>
      <c r="C51" s="849"/>
      <c r="D51" s="819"/>
      <c r="E51" s="820"/>
      <c r="F51" s="819" t="s">
        <v>45</v>
      </c>
      <c r="G51" s="820"/>
      <c r="H51" s="819"/>
      <c r="I51" s="820"/>
      <c r="J51" s="821">
        <f>IF(L51="oui",20,IF(ISTEXT(H51)=TRUE,0,IF(H51&gt;=1,IF(H51&gt;=11,3,HLOOKUP(H51,tableau!$C$16:$L$18,3,FALSE)),0)))</f>
        <v>0</v>
      </c>
      <c r="K51" s="822"/>
      <c r="L51" s="281"/>
      <c r="M51" s="212"/>
    </row>
    <row r="52" spans="1:13" ht="13.5" thickBot="1" x14ac:dyDescent="0.25">
      <c r="A52" s="225"/>
      <c r="B52" s="225"/>
      <c r="C52" s="222"/>
      <c r="D52" s="222"/>
      <c r="H52" s="852" t="s">
        <v>421</v>
      </c>
      <c r="I52" s="852"/>
      <c r="J52" s="834">
        <f>SUM(J39:J51)</f>
        <v>0</v>
      </c>
      <c r="K52" s="834"/>
      <c r="L52" s="212"/>
      <c r="M52" s="212"/>
    </row>
    <row r="53" spans="1:13" ht="13.5" thickTop="1" x14ac:dyDescent="0.2">
      <c r="A53" s="851"/>
      <c r="B53" s="851"/>
      <c r="C53" s="851"/>
      <c r="D53" s="851"/>
      <c r="E53" s="851"/>
      <c r="F53" s="851"/>
      <c r="G53" s="851"/>
      <c r="H53" s="210"/>
    </row>
    <row r="54" spans="1:13" x14ac:dyDescent="0.2">
      <c r="A54" s="851"/>
      <c r="B54" s="851"/>
      <c r="C54" s="851"/>
      <c r="D54" s="851"/>
      <c r="E54" s="851"/>
      <c r="F54" s="851"/>
      <c r="G54" s="851"/>
      <c r="H54" s="210"/>
    </row>
    <row r="55" spans="1:13" x14ac:dyDescent="0.2">
      <c r="H55" s="210"/>
    </row>
    <row r="56" spans="1:13" x14ac:dyDescent="0.2">
      <c r="C56" s="259" t="s">
        <v>52</v>
      </c>
      <c r="D56" s="259"/>
      <c r="H56" s="781">
        <f>+'données a remplir'!$E$8</f>
        <v>0</v>
      </c>
      <c r="I56" s="781"/>
      <c r="J56" s="781"/>
      <c r="K56" s="781"/>
      <c r="L56" s="781"/>
    </row>
    <row r="57" spans="1:13" x14ac:dyDescent="0.2">
      <c r="C57" s="259"/>
      <c r="D57" s="245"/>
      <c r="H57" s="245"/>
      <c r="I57" s="245"/>
      <c r="J57" s="245"/>
      <c r="K57" s="245"/>
      <c r="L57" s="245"/>
    </row>
    <row r="58" spans="1:13" x14ac:dyDescent="0.2">
      <c r="C58" s="259" t="s">
        <v>53</v>
      </c>
      <c r="D58" s="259"/>
      <c r="H58" s="781">
        <f>+'données a remplir'!E9</f>
        <v>0</v>
      </c>
      <c r="I58" s="781"/>
      <c r="J58" s="781"/>
      <c r="K58" s="781"/>
      <c r="L58" s="781"/>
    </row>
    <row r="59" spans="1:13" x14ac:dyDescent="0.2">
      <c r="C59" s="259"/>
      <c r="D59" s="245"/>
      <c r="H59" s="245"/>
      <c r="I59" s="245"/>
      <c r="J59" s="245"/>
      <c r="K59" s="245"/>
      <c r="L59" s="245"/>
    </row>
    <row r="60" spans="1:13" x14ac:dyDescent="0.2">
      <c r="C60" s="780" t="s">
        <v>54</v>
      </c>
      <c r="D60" s="780"/>
      <c r="H60" s="781">
        <f>+'données a remplir'!$E$10</f>
        <v>0</v>
      </c>
      <c r="I60" s="781"/>
      <c r="J60" s="781"/>
      <c r="K60" s="781"/>
      <c r="L60" s="781"/>
    </row>
  </sheetData>
  <sheetProtection algorithmName="SHA-512" hashValue="ETsQJSg3MJA1woiyapAp6v3UO28HLI7LOLeLTlQl/G28oar1/8yIde40wgYrG4JMGbv9+imyXTdexGlhidjffw==" saltValue="UoI03OLq1KdyYASI/uk9ow==" spinCount="100000" sheet="1" objects="1" scenarios="1"/>
  <protectedRanges>
    <protectedRange sqref="B8:F10 K8:M10" name="Plage1"/>
    <protectedRange sqref="B39:E51" name="Plage2"/>
    <protectedRange sqref="H39:I51" name="Plage3"/>
    <protectedRange sqref="L44:L46" name="Plage4"/>
    <protectedRange sqref="A49:A51" name="Plage5"/>
  </protectedRanges>
  <mergeCells count="102">
    <mergeCell ref="J41:K42"/>
    <mergeCell ref="J43:K43"/>
    <mergeCell ref="D49:E49"/>
    <mergeCell ref="D50:E50"/>
    <mergeCell ref="B47:C47"/>
    <mergeCell ref="D47:E47"/>
    <mergeCell ref="F47:G47"/>
    <mergeCell ref="H47:I47"/>
    <mergeCell ref="J51:K51"/>
    <mergeCell ref="B46:C46"/>
    <mergeCell ref="H43:I43"/>
    <mergeCell ref="B45:C45"/>
    <mergeCell ref="D45:E45"/>
    <mergeCell ref="B41:C42"/>
    <mergeCell ref="D41:E42"/>
    <mergeCell ref="F41:G42"/>
    <mergeCell ref="H41:I42"/>
    <mergeCell ref="D51:E51"/>
    <mergeCell ref="F51:G51"/>
    <mergeCell ref="H51:I51"/>
    <mergeCell ref="A53:G53"/>
    <mergeCell ref="H52:I52"/>
    <mergeCell ref="D44:E44"/>
    <mergeCell ref="B44:C44"/>
    <mergeCell ref="B48:C48"/>
    <mergeCell ref="J52:K52"/>
    <mergeCell ref="F49:G49"/>
    <mergeCell ref="H49:I49"/>
    <mergeCell ref="J49:K49"/>
    <mergeCell ref="H50:I50"/>
    <mergeCell ref="F50:G50"/>
    <mergeCell ref="J44:K44"/>
    <mergeCell ref="J45:K45"/>
    <mergeCell ref="J46:K46"/>
    <mergeCell ref="J48:K48"/>
    <mergeCell ref="F46:G46"/>
    <mergeCell ref="H46:I46"/>
    <mergeCell ref="J47:K47"/>
    <mergeCell ref="J50:K50"/>
    <mergeCell ref="F45:G45"/>
    <mergeCell ref="H45:I45"/>
    <mergeCell ref="L41:L42"/>
    <mergeCell ref="B39:C40"/>
    <mergeCell ref="H56:L56"/>
    <mergeCell ref="H58:L58"/>
    <mergeCell ref="C60:D60"/>
    <mergeCell ref="H60:L60"/>
    <mergeCell ref="B43:C43"/>
    <mergeCell ref="D43:E43"/>
    <mergeCell ref="F43:G43"/>
    <mergeCell ref="D46:E46"/>
    <mergeCell ref="B49:C49"/>
    <mergeCell ref="B50:C50"/>
    <mergeCell ref="D39:E40"/>
    <mergeCell ref="F39:G40"/>
    <mergeCell ref="H39:I40"/>
    <mergeCell ref="F44:G44"/>
    <mergeCell ref="F48:G48"/>
    <mergeCell ref="H44:I44"/>
    <mergeCell ref="H48:I48"/>
    <mergeCell ref="D48:E48"/>
    <mergeCell ref="J39:K40"/>
    <mergeCell ref="L39:L40"/>
    <mergeCell ref="A54:G54"/>
    <mergeCell ref="B51:C51"/>
    <mergeCell ref="E21:F21"/>
    <mergeCell ref="H21:I21"/>
    <mergeCell ref="A23:M23"/>
    <mergeCell ref="B24:M24"/>
    <mergeCell ref="A30:M30"/>
    <mergeCell ref="A34:M34"/>
    <mergeCell ref="A37:F37"/>
    <mergeCell ref="B38:C38"/>
    <mergeCell ref="D38:E38"/>
    <mergeCell ref="F38:G38"/>
    <mergeCell ref="H38:I38"/>
    <mergeCell ref="J38:K38"/>
    <mergeCell ref="A31:M31"/>
    <mergeCell ref="A32:M32"/>
    <mergeCell ref="A33:M33"/>
    <mergeCell ref="B11:C11"/>
    <mergeCell ref="D11:E11"/>
    <mergeCell ref="F11:G11"/>
    <mergeCell ref="H10:I10"/>
    <mergeCell ref="J10:M10"/>
    <mergeCell ref="B12:F12"/>
    <mergeCell ref="A15:M15"/>
    <mergeCell ref="A18:M18"/>
    <mergeCell ref="E20:F20"/>
    <mergeCell ref="H20:I20"/>
    <mergeCell ref="A16:M16"/>
    <mergeCell ref="H12:I12"/>
    <mergeCell ref="J12:M12"/>
    <mergeCell ref="A2:M2"/>
    <mergeCell ref="A3:M3"/>
    <mergeCell ref="A4:M4"/>
    <mergeCell ref="A5:M5"/>
    <mergeCell ref="A6:M6"/>
    <mergeCell ref="B8:F8"/>
    <mergeCell ref="H8:I8"/>
    <mergeCell ref="J8:M8"/>
    <mergeCell ref="B10:F10"/>
  </mergeCells>
  <dataValidations count="1">
    <dataValidation type="list" allowBlank="1" showInputMessage="1" showErrorMessage="1" promptTitle="Menu_BYE" sqref="L39 L41 L43:L51" xr:uid="{00000000-0002-0000-0B00-000000000000}">
      <formula1>Menu_Bye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scale="75" orientation="portrait" r:id="rId1"/>
  <headerFooter>
    <oddHeader>&amp;LLauréats 2019</oddHeader>
    <oddFooter>&amp;C&amp;14PATINAGE LAURENTIDES&amp;R&amp;A</oddFooter>
  </headerFooter>
  <colBreaks count="1" manualBreakCount="1">
    <brk id="13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AD53"/>
  <sheetViews>
    <sheetView showGridLines="0" zoomScale="98" zoomScaleNormal="98" workbookViewId="0">
      <selection activeCell="B8" sqref="B8:F8"/>
    </sheetView>
  </sheetViews>
  <sheetFormatPr baseColWidth="10" defaultRowHeight="12.75" x14ac:dyDescent="0.2"/>
  <cols>
    <col min="1" max="1" width="25.85546875" style="210" customWidth="1"/>
    <col min="2" max="3" width="8" style="210" customWidth="1"/>
    <col min="4" max="4" width="8.85546875" style="210" customWidth="1"/>
    <col min="5" max="7" width="8" style="210" customWidth="1"/>
    <col min="8" max="8" width="8" style="211" customWidth="1"/>
    <col min="9" max="13" width="8" style="210" customWidth="1"/>
    <col min="14" max="16384" width="11.42578125" style="212"/>
  </cols>
  <sheetData>
    <row r="1" spans="1:30" x14ac:dyDescent="0.2">
      <c r="A1" s="209"/>
      <c r="B1" s="209"/>
      <c r="C1" s="209"/>
      <c r="D1" s="209"/>
      <c r="E1" s="209"/>
      <c r="F1" s="209"/>
    </row>
    <row r="2" spans="1:30" x14ac:dyDescent="0.2">
      <c r="A2" s="794" t="s">
        <v>14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</row>
    <row r="3" spans="1:30" x14ac:dyDescent="0.2">
      <c r="A3" s="795" t="s">
        <v>43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</row>
    <row r="4" spans="1:30" s="214" customForma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</row>
    <row r="5" spans="1:30" s="214" customFormat="1" ht="15.75" customHeight="1" x14ac:dyDescent="0.25">
      <c r="A5" s="799" t="s">
        <v>5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</row>
    <row r="6" spans="1:30" s="214" customFormat="1" ht="15.75" customHeight="1" x14ac:dyDescent="0.2">
      <c r="A6" s="801" t="str">
        <f>+gestion!B28</f>
        <v xml:space="preserve"> PATINEUSE ESPOIR FÉMININ JUVÉNILE  EN SIMPLE</v>
      </c>
      <c r="B6" s="801"/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1"/>
    </row>
    <row r="8" spans="1:30" x14ac:dyDescent="0.2">
      <c r="A8" s="216" t="s">
        <v>48</v>
      </c>
      <c r="B8" s="790"/>
      <c r="C8" s="790"/>
      <c r="D8" s="790"/>
      <c r="E8" s="790"/>
      <c r="F8" s="790"/>
      <c r="H8" s="800" t="s">
        <v>51</v>
      </c>
      <c r="I8" s="800"/>
      <c r="J8" s="807"/>
      <c r="K8" s="807"/>
      <c r="L8" s="807"/>
      <c r="M8" s="807"/>
    </row>
    <row r="9" spans="1:30" x14ac:dyDescent="0.2">
      <c r="A9" s="216"/>
      <c r="B9" s="217"/>
      <c r="C9" s="217"/>
      <c r="D9" s="217"/>
      <c r="E9" s="217"/>
      <c r="F9" s="217"/>
      <c r="H9" s="299"/>
      <c r="I9" s="299"/>
      <c r="J9" s="299"/>
      <c r="K9" s="218"/>
      <c r="L9" s="218"/>
      <c r="M9" s="218"/>
    </row>
    <row r="10" spans="1:30" x14ac:dyDescent="0.2">
      <c r="A10" s="216" t="s">
        <v>74</v>
      </c>
      <c r="B10" s="790"/>
      <c r="C10" s="790"/>
      <c r="D10" s="790"/>
      <c r="E10" s="790"/>
      <c r="F10" s="790"/>
      <c r="H10" s="800" t="s">
        <v>13</v>
      </c>
      <c r="I10" s="800"/>
      <c r="J10" s="807"/>
      <c r="K10" s="807"/>
      <c r="L10" s="807"/>
      <c r="M10" s="807"/>
    </row>
    <row r="11" spans="1:30" x14ac:dyDescent="0.2">
      <c r="A11" s="294"/>
      <c r="B11" s="802"/>
      <c r="C11" s="802"/>
      <c r="D11" s="800"/>
      <c r="E11" s="800"/>
      <c r="F11" s="802"/>
      <c r="G11" s="802"/>
      <c r="H11" s="300"/>
      <c r="I11" s="301"/>
      <c r="J11" s="301"/>
    </row>
    <row r="12" spans="1:30" x14ac:dyDescent="0.2">
      <c r="A12" s="261" t="s">
        <v>50</v>
      </c>
      <c r="B12" s="790">
        <f>'données a remplir'!$E$7</f>
        <v>0</v>
      </c>
      <c r="C12" s="790"/>
      <c r="D12" s="790"/>
      <c r="E12" s="790"/>
      <c r="F12" s="790"/>
      <c r="H12" s="800" t="s">
        <v>380</v>
      </c>
      <c r="I12" s="800"/>
      <c r="J12" s="807">
        <f>'données a remplir'!$E$6</f>
        <v>0</v>
      </c>
      <c r="K12" s="807">
        <f>'données a remplir'!$E$6</f>
        <v>0</v>
      </c>
      <c r="L12" s="807"/>
      <c r="M12" s="807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</row>
    <row r="13" spans="1:30" x14ac:dyDescent="0.2">
      <c r="A13" s="220"/>
      <c r="B13" s="221"/>
      <c r="C13" s="221"/>
      <c r="D13" s="220"/>
      <c r="E13" s="222"/>
      <c r="F13" s="222"/>
    </row>
    <row r="14" spans="1:30" ht="12.6" customHeight="1" x14ac:dyDescent="0.2">
      <c r="A14" s="223" t="s">
        <v>416</v>
      </c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</row>
    <row r="15" spans="1:30" ht="15" customHeight="1" x14ac:dyDescent="0.2">
      <c r="A15" s="806" t="str">
        <f>+gestion!V35</f>
        <v>Un seul athlète sera mis en candidature par son Club.</v>
      </c>
      <c r="B15" s="806"/>
      <c r="C15" s="806"/>
      <c r="D15" s="806"/>
      <c r="E15" s="806"/>
      <c r="F15" s="806"/>
      <c r="G15" s="806"/>
      <c r="H15" s="806"/>
      <c r="I15" s="806"/>
      <c r="J15" s="806"/>
      <c r="K15" s="806"/>
      <c r="L15" s="806"/>
      <c r="M15" s="806"/>
      <c r="N15" s="224"/>
      <c r="O15" s="224"/>
      <c r="P15" s="224"/>
      <c r="Q15" s="224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</row>
    <row r="16" spans="1:30" ht="15" customHeight="1" x14ac:dyDescent="0.2">
      <c r="A16" s="806" t="str">
        <f>+gestion!V36</f>
        <v>L'athlète doit avoir compétitionné à la finale de section dans cette catégorie.</v>
      </c>
      <c r="B16" s="806"/>
      <c r="C16" s="806"/>
      <c r="D16" s="806"/>
      <c r="E16" s="806"/>
      <c r="F16" s="806"/>
      <c r="G16" s="806"/>
      <c r="H16" s="806"/>
      <c r="I16" s="806"/>
      <c r="J16" s="806"/>
      <c r="K16" s="806"/>
      <c r="L16" s="806"/>
      <c r="M16" s="806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</row>
    <row r="17" spans="1:13" ht="15" customHeight="1" x14ac:dyDescent="0.2">
      <c r="A17" s="256"/>
      <c r="B17" s="256"/>
      <c r="C17" s="256"/>
      <c r="D17" s="256"/>
      <c r="E17" s="256"/>
      <c r="F17" s="256"/>
      <c r="G17" s="256"/>
    </row>
    <row r="18" spans="1:13" ht="15" customHeight="1" x14ac:dyDescent="0.2">
      <c r="A18" s="846" t="s">
        <v>397</v>
      </c>
      <c r="B18" s="846"/>
      <c r="C18" s="846"/>
      <c r="D18" s="846"/>
      <c r="E18" s="846"/>
      <c r="F18" s="846"/>
      <c r="G18" s="846"/>
      <c r="H18" s="846"/>
      <c r="I18" s="846"/>
      <c r="J18" s="846"/>
      <c r="K18" s="846"/>
      <c r="L18" s="846"/>
      <c r="M18" s="846"/>
    </row>
    <row r="19" spans="1:13" ht="15" customHeight="1" x14ac:dyDescent="0.2">
      <c r="A19" s="256"/>
      <c r="B19" s="256"/>
      <c r="C19" s="256"/>
      <c r="D19" s="256"/>
      <c r="E19" s="256"/>
      <c r="F19" s="256"/>
      <c r="G19" s="256"/>
    </row>
    <row r="20" spans="1:13" ht="15" customHeight="1" thickBot="1" x14ac:dyDescent="0.25">
      <c r="A20" s="265" t="s">
        <v>394</v>
      </c>
      <c r="B20" s="267">
        <v>2</v>
      </c>
      <c r="C20" s="267">
        <v>3</v>
      </c>
      <c r="D20" s="267">
        <v>4</v>
      </c>
      <c r="E20" s="847">
        <v>5</v>
      </c>
      <c r="F20" s="847"/>
      <c r="G20" s="267">
        <v>6</v>
      </c>
      <c r="H20" s="847">
        <v>7</v>
      </c>
      <c r="I20" s="847"/>
      <c r="J20" s="268">
        <v>8</v>
      </c>
      <c r="K20" s="267">
        <v>9</v>
      </c>
      <c r="L20" s="267">
        <v>10</v>
      </c>
      <c r="M20" s="269">
        <v>11</v>
      </c>
    </row>
    <row r="21" spans="1:13" ht="27.75" customHeight="1" thickTop="1" x14ac:dyDescent="0.2">
      <c r="A21" s="270" t="s">
        <v>5</v>
      </c>
      <c r="B21" s="271" t="s">
        <v>291</v>
      </c>
      <c r="C21" s="271" t="s">
        <v>292</v>
      </c>
      <c r="D21" s="273" t="s">
        <v>400</v>
      </c>
      <c r="E21" s="845" t="s">
        <v>398</v>
      </c>
      <c r="F21" s="845"/>
      <c r="G21" s="271" t="s">
        <v>396</v>
      </c>
      <c r="H21" s="845" t="s">
        <v>395</v>
      </c>
      <c r="I21" s="845"/>
      <c r="J21" s="273" t="s">
        <v>399</v>
      </c>
      <c r="K21" s="271" t="s">
        <v>89</v>
      </c>
      <c r="L21" s="271" t="s">
        <v>90</v>
      </c>
      <c r="M21" s="274" t="s">
        <v>91</v>
      </c>
    </row>
    <row r="22" spans="1:13" ht="15" customHeight="1" x14ac:dyDescent="0.2">
      <c r="A22" s="225"/>
      <c r="B22" s="222"/>
      <c r="C22" s="222"/>
      <c r="D22" s="222"/>
      <c r="E22" s="222"/>
      <c r="F22" s="226"/>
    </row>
    <row r="23" spans="1:13" ht="15" customHeight="1" x14ac:dyDescent="0.2">
      <c r="A23" s="846" t="s">
        <v>66</v>
      </c>
      <c r="B23" s="846"/>
      <c r="C23" s="846"/>
      <c r="D23" s="846"/>
      <c r="E23" s="846"/>
      <c r="F23" s="846"/>
      <c r="G23" s="846"/>
      <c r="H23" s="846"/>
      <c r="I23" s="846"/>
      <c r="J23" s="846"/>
      <c r="K23" s="846"/>
      <c r="L23" s="846"/>
      <c r="M23" s="846"/>
    </row>
    <row r="24" spans="1:13" ht="15" customHeight="1" x14ac:dyDescent="0.2">
      <c r="A24" s="225"/>
      <c r="B24" s="803" t="s">
        <v>377</v>
      </c>
      <c r="C24" s="804"/>
      <c r="D24" s="804"/>
      <c r="E24" s="804"/>
      <c r="F24" s="804"/>
      <c r="G24" s="804"/>
      <c r="H24" s="804"/>
      <c r="I24" s="804"/>
      <c r="J24" s="804"/>
      <c r="K24" s="804"/>
      <c r="L24" s="804"/>
      <c r="M24" s="805"/>
    </row>
    <row r="25" spans="1:13" ht="13.5" thickBot="1" x14ac:dyDescent="0.25">
      <c r="A25" s="228" t="str">
        <f>tableau!A16</f>
        <v>Catégorie</v>
      </c>
      <c r="B25" s="229">
        <v>1</v>
      </c>
      <c r="C25" s="229">
        <v>2</v>
      </c>
      <c r="D25" s="229">
        <v>3</v>
      </c>
      <c r="E25" s="229">
        <v>4</v>
      </c>
      <c r="F25" s="229">
        <v>5</v>
      </c>
      <c r="G25" s="229">
        <v>6</v>
      </c>
      <c r="H25" s="230">
        <v>7</v>
      </c>
      <c r="I25" s="229">
        <v>8</v>
      </c>
      <c r="J25" s="229">
        <v>9</v>
      </c>
      <c r="K25" s="229">
        <v>10</v>
      </c>
      <c r="L25" s="229" t="s">
        <v>378</v>
      </c>
      <c r="M25" s="231" t="s">
        <v>105</v>
      </c>
    </row>
    <row r="26" spans="1:13" ht="64.5" thickTop="1" x14ac:dyDescent="0.2">
      <c r="A26" s="232" t="s">
        <v>379</v>
      </c>
      <c r="B26" s="233">
        <f>tableau!C17</f>
        <v>20</v>
      </c>
      <c r="C26" s="233">
        <f>tableau!D17</f>
        <v>18</v>
      </c>
      <c r="D26" s="233">
        <f>tableau!E17</f>
        <v>16</v>
      </c>
      <c r="E26" s="233">
        <f>tableau!F17</f>
        <v>14</v>
      </c>
      <c r="F26" s="233">
        <f>tableau!G17</f>
        <v>8</v>
      </c>
      <c r="G26" s="233">
        <f>tableau!H17</f>
        <v>7</v>
      </c>
      <c r="H26" s="233">
        <f>tableau!I17</f>
        <v>6</v>
      </c>
      <c r="I26" s="233">
        <f>tableau!J17</f>
        <v>5</v>
      </c>
      <c r="J26" s="233">
        <f>tableau!K17</f>
        <v>4</v>
      </c>
      <c r="K26" s="233">
        <f>tableau!L17</f>
        <v>3</v>
      </c>
      <c r="L26" s="233">
        <f>tableau!M17</f>
        <v>1</v>
      </c>
      <c r="M26" s="234">
        <v>16</v>
      </c>
    </row>
    <row r="27" spans="1:13" ht="63.75" x14ac:dyDescent="0.2">
      <c r="A27" s="235" t="s">
        <v>583</v>
      </c>
      <c r="B27" s="236">
        <f>tableau!C18</f>
        <v>25</v>
      </c>
      <c r="C27" s="236">
        <f>tableau!D18</f>
        <v>23</v>
      </c>
      <c r="D27" s="236">
        <f>tableau!E18</f>
        <v>20</v>
      </c>
      <c r="E27" s="236">
        <f>tableau!F18</f>
        <v>18</v>
      </c>
      <c r="F27" s="236">
        <f>tableau!G18</f>
        <v>11</v>
      </c>
      <c r="G27" s="236">
        <f>tableau!H18</f>
        <v>10</v>
      </c>
      <c r="H27" s="236">
        <f>tableau!I18</f>
        <v>9</v>
      </c>
      <c r="I27" s="236">
        <f>tableau!J18</f>
        <v>8</v>
      </c>
      <c r="J27" s="236">
        <f>tableau!K18</f>
        <v>7</v>
      </c>
      <c r="K27" s="236">
        <f>tableau!L18</f>
        <v>6</v>
      </c>
      <c r="L27" s="236">
        <f>tableau!M18</f>
        <v>3</v>
      </c>
      <c r="M27" s="237">
        <v>20</v>
      </c>
    </row>
    <row r="28" spans="1:13" x14ac:dyDescent="0.2">
      <c r="E28" s="225"/>
      <c r="F28" s="225"/>
    </row>
    <row r="29" spans="1:13" x14ac:dyDescent="0.2">
      <c r="A29" s="223" t="s">
        <v>419</v>
      </c>
      <c r="E29" s="225"/>
      <c r="F29" s="225"/>
    </row>
    <row r="30" spans="1:13" x14ac:dyDescent="0.2">
      <c r="A30" s="782" t="s">
        <v>481</v>
      </c>
      <c r="B30" s="782"/>
      <c r="C30" s="782"/>
      <c r="D30" s="782"/>
      <c r="E30" s="782"/>
      <c r="F30" s="782"/>
      <c r="G30" s="782"/>
      <c r="H30" s="782"/>
      <c r="I30" s="782"/>
      <c r="J30" s="782"/>
      <c r="K30" s="782"/>
      <c r="L30" s="782"/>
      <c r="M30" s="302"/>
    </row>
    <row r="31" spans="1:13" x14ac:dyDescent="0.2">
      <c r="A31" s="782" t="s">
        <v>480</v>
      </c>
      <c r="B31" s="782"/>
      <c r="C31" s="782"/>
      <c r="D31" s="782"/>
      <c r="E31" s="782"/>
      <c r="F31" s="782"/>
      <c r="G31" s="782"/>
      <c r="H31" s="782"/>
      <c r="I31" s="782"/>
      <c r="J31" s="782"/>
      <c r="K31" s="782"/>
      <c r="L31" s="782"/>
      <c r="M31" s="260"/>
    </row>
    <row r="32" spans="1:13" x14ac:dyDescent="0.2">
      <c r="A32" s="782" t="s">
        <v>479</v>
      </c>
      <c r="B32" s="782"/>
      <c r="C32" s="782"/>
      <c r="D32" s="782"/>
      <c r="E32" s="782"/>
      <c r="F32" s="782"/>
      <c r="G32" s="782"/>
      <c r="H32" s="782"/>
      <c r="I32" s="782"/>
      <c r="J32" s="782"/>
      <c r="K32" s="782"/>
      <c r="L32" s="782"/>
      <c r="M32" s="260"/>
    </row>
    <row r="33" spans="1:13" x14ac:dyDescent="0.2">
      <c r="A33" s="782" t="s">
        <v>482</v>
      </c>
      <c r="B33" s="782"/>
      <c r="C33" s="782"/>
      <c r="D33" s="782"/>
      <c r="E33" s="782"/>
      <c r="F33" s="782"/>
      <c r="G33" s="782"/>
      <c r="H33" s="782"/>
      <c r="I33" s="782"/>
      <c r="J33" s="782"/>
      <c r="K33" s="782"/>
      <c r="L33" s="782"/>
      <c r="M33" s="260"/>
    </row>
    <row r="34" spans="1:13" s="264" customFormat="1" x14ac:dyDescent="0.2">
      <c r="A34" s="853" t="str">
        <f>gestion!V43</f>
        <v xml:space="preserve">N.B. :  Joindre une copie très lisible des résultats de compétition </v>
      </c>
      <c r="B34" s="853"/>
      <c r="C34" s="853"/>
      <c r="D34" s="853"/>
      <c r="E34" s="853"/>
      <c r="F34" s="853"/>
      <c r="G34" s="853"/>
      <c r="H34" s="853"/>
      <c r="I34" s="853"/>
      <c r="J34" s="853"/>
      <c r="K34" s="853"/>
      <c r="L34" s="250"/>
      <c r="M34" s="250"/>
    </row>
    <row r="35" spans="1:13" x14ac:dyDescent="0.2">
      <c r="A35" s="811"/>
      <c r="B35" s="811"/>
      <c r="C35" s="811"/>
      <c r="D35" s="811"/>
      <c r="E35" s="811"/>
      <c r="F35" s="811"/>
    </row>
    <row r="36" spans="1:13" s="278" customFormat="1" x14ac:dyDescent="0.2">
      <c r="A36" s="277" t="s">
        <v>31</v>
      </c>
      <c r="B36" s="841" t="s">
        <v>388</v>
      </c>
      <c r="C36" s="842"/>
      <c r="D36" s="841" t="s">
        <v>389</v>
      </c>
      <c r="E36" s="842"/>
      <c r="F36" s="841" t="s">
        <v>68</v>
      </c>
      <c r="G36" s="842"/>
      <c r="H36" s="841" t="s">
        <v>32</v>
      </c>
      <c r="I36" s="842"/>
      <c r="J36" s="843" t="s">
        <v>6</v>
      </c>
      <c r="K36" s="844"/>
    </row>
    <row r="37" spans="1:13" x14ac:dyDescent="0.2">
      <c r="A37" s="282" t="str">
        <f>+gestion!W14</f>
        <v>Jeux du Québec</v>
      </c>
      <c r="B37" s="848"/>
      <c r="C37" s="848"/>
      <c r="D37" s="848"/>
      <c r="E37" s="848"/>
      <c r="F37" s="848" t="s">
        <v>67</v>
      </c>
      <c r="G37" s="848"/>
      <c r="H37" s="848"/>
      <c r="I37" s="848"/>
      <c r="J37" s="830" t="str">
        <f>IF(OR(B37&lt;2,B37="",H37="",H37&lt;1,H37&gt;B37-1,D37="",D37&lt;=1,D37&gt;11,AND(B37&gt;=5,H37&gt;=5)),"",IF(B37&gt;=5,VLOOKUP(H37,tableau!$C$1:$M$6,HLOOKUP(D37,tableau!$C$1:$M$1,1,FALSE),FALSE),IF(B37=4,VLOOKUP(H37,tableau!$C$7:$M$9,HLOOKUP(D37,tableau!$C$1:$M$1,1,FALSE),FALSE),IF(B37=3,VLOOKUP(H37,tableau!$C$10:$M$11,HLOOKUP(D37,tableau!$C$1:$M$1,1,FALSE),FALSE),IF(B37=2,VLOOKUP(H37,tableau!$C$12:$M$12,HLOOKUP(D37,tableau!$C$1:$M$1,1,FALSE),FALSE),"")))))</f>
        <v/>
      </c>
      <c r="K37" s="831"/>
      <c r="L37" s="212"/>
      <c r="M37" s="212"/>
    </row>
    <row r="38" spans="1:13" x14ac:dyDescent="0.2">
      <c r="A38" s="283" t="str">
        <f>+gestion!X14</f>
        <v>Finale Régionale</v>
      </c>
      <c r="B38" s="848"/>
      <c r="C38" s="848"/>
      <c r="D38" s="848"/>
      <c r="E38" s="848"/>
      <c r="F38" s="848"/>
      <c r="G38" s="848"/>
      <c r="H38" s="848"/>
      <c r="I38" s="848"/>
      <c r="J38" s="832"/>
      <c r="K38" s="833"/>
      <c r="L38" s="212"/>
      <c r="M38" s="212"/>
    </row>
    <row r="39" spans="1:13" x14ac:dyDescent="0.2">
      <c r="A39" s="282" t="str">
        <f>+gestion!W16</f>
        <v>Jeux du Québec</v>
      </c>
      <c r="B39" s="825"/>
      <c r="C39" s="825"/>
      <c r="D39" s="848"/>
      <c r="E39" s="848"/>
      <c r="F39" s="848" t="s">
        <v>67</v>
      </c>
      <c r="G39" s="848"/>
      <c r="H39" s="848"/>
      <c r="I39" s="848"/>
      <c r="J39" s="830">
        <f>IF(L39="oui",16,IF(ISTEXT(H39)=TRUE,0,IF(H39&gt;=1,IF(H39&gt;=11,1,HLOOKUP(H39,tableau!$C$16:$L$18,2,FALSE)),0)))</f>
        <v>0</v>
      </c>
      <c r="K39" s="831"/>
      <c r="L39" s="212"/>
      <c r="M39" s="212"/>
    </row>
    <row r="40" spans="1:13" x14ac:dyDescent="0.2">
      <c r="A40" s="283" t="str">
        <f>+gestion!X16</f>
        <v>Finale Provinciale</v>
      </c>
      <c r="B40" s="825"/>
      <c r="C40" s="825"/>
      <c r="D40" s="848"/>
      <c r="E40" s="848"/>
      <c r="F40" s="848"/>
      <c r="G40" s="848"/>
      <c r="H40" s="848"/>
      <c r="I40" s="848"/>
      <c r="J40" s="832"/>
      <c r="K40" s="833"/>
      <c r="L40" s="212"/>
      <c r="M40" s="212"/>
    </row>
    <row r="41" spans="1:13" x14ac:dyDescent="0.2">
      <c r="A41" s="297" t="str">
        <f>+gestion!W3</f>
        <v>Provinciaux d'été</v>
      </c>
      <c r="B41" s="848"/>
      <c r="C41" s="849"/>
      <c r="D41" s="819"/>
      <c r="E41" s="820"/>
      <c r="F41" s="819" t="s">
        <v>45</v>
      </c>
      <c r="G41" s="820"/>
      <c r="H41" s="819"/>
      <c r="I41" s="820"/>
      <c r="J41" s="821">
        <f>IF(L41="oui",16,IF(ISTEXT(H41)=TRUE,0,IF(H41&gt;=1,IF(H41&gt;=11,1,HLOOKUP(H41,tableau!$C$16:$L$18,2,FALSE)),0)))</f>
        <v>0</v>
      </c>
      <c r="K41" s="822"/>
      <c r="L41" s="212"/>
      <c r="M41" s="212"/>
    </row>
    <row r="42" spans="1:13" x14ac:dyDescent="0.2">
      <c r="A42" s="586" t="str">
        <f>+gestion!W7</f>
        <v>Georges-Ethier</v>
      </c>
      <c r="B42" s="819"/>
      <c r="C42" s="820"/>
      <c r="D42" s="582"/>
      <c r="E42" s="583"/>
      <c r="F42" s="819" t="s">
        <v>45</v>
      </c>
      <c r="G42" s="820"/>
      <c r="H42" s="819"/>
      <c r="I42" s="820"/>
      <c r="J42" s="821">
        <f>IF(L42="oui",16,IF(ISTEXT(H42)=TRUE,0,IF(H42&gt;=1,IF(H42&gt;=11,1,HLOOKUP(H42,tableau!$C$16:$L$18,2,FALSE)),0)))</f>
        <v>0</v>
      </c>
      <c r="K42" s="822"/>
      <c r="L42" s="212"/>
      <c r="M42" s="212"/>
    </row>
    <row r="43" spans="1:13" ht="12.75" customHeight="1" x14ac:dyDescent="0.2">
      <c r="A43" s="286" t="s">
        <v>577</v>
      </c>
      <c r="B43" s="848"/>
      <c r="C43" s="849"/>
      <c r="D43" s="819"/>
      <c r="E43" s="820"/>
      <c r="F43" s="819" t="s">
        <v>45</v>
      </c>
      <c r="G43" s="820"/>
      <c r="H43" s="819"/>
      <c r="I43" s="820"/>
      <c r="J43" s="821">
        <f>IF(L43="oui",20,IF(ISTEXT(H43)=TRUE,0,IF(H43&gt;=1,IF(H43&gt;=11,3,HLOOKUP(H43,tableau!$C$16:$L$18,3,FALSE)),0)))</f>
        <v>0</v>
      </c>
      <c r="K43" s="822"/>
      <c r="L43" s="212"/>
      <c r="M43" s="212"/>
    </row>
    <row r="44" spans="1:13" ht="16.5" customHeight="1" x14ac:dyDescent="0.2">
      <c r="A44" s="286" t="str">
        <f>+gestion!W12</f>
        <v>Section B 2020</v>
      </c>
      <c r="B44" s="848"/>
      <c r="C44" s="849"/>
      <c r="D44" s="819"/>
      <c r="E44" s="820"/>
      <c r="F44" s="819" t="s">
        <v>45</v>
      </c>
      <c r="G44" s="820"/>
      <c r="H44" s="819"/>
      <c r="I44" s="820"/>
      <c r="J44" s="821">
        <f>IF(L44="oui",16,IF(ISTEXT(H44)=TRUE,0,IF(H44&gt;=1,IF(H44&gt;=11,1,HLOOKUP(H44,tableau!$C$16:$L$18,2,FALSE)),0)))</f>
        <v>0</v>
      </c>
      <c r="K44" s="822"/>
      <c r="L44" s="212"/>
      <c r="M44" s="212"/>
    </row>
    <row r="45" spans="1:13" s="264" customFormat="1" ht="13.5" thickBot="1" x14ac:dyDescent="0.25">
      <c r="A45" s="262"/>
      <c r="B45" s="262"/>
      <c r="C45" s="288"/>
      <c r="D45" s="288"/>
      <c r="E45" s="223"/>
      <c r="F45" s="223"/>
      <c r="G45" s="223"/>
      <c r="H45" s="835" t="s">
        <v>36</v>
      </c>
      <c r="I45" s="835"/>
      <c r="J45" s="834">
        <f>SUM(J37:J44)</f>
        <v>0</v>
      </c>
      <c r="K45" s="834"/>
    </row>
    <row r="46" spans="1:13" ht="13.5" thickTop="1" x14ac:dyDescent="0.2">
      <c r="A46" s="851"/>
      <c r="B46" s="851"/>
      <c r="C46" s="851"/>
      <c r="D46" s="851"/>
      <c r="E46" s="851"/>
      <c r="F46" s="851"/>
      <c r="G46" s="851"/>
      <c r="H46" s="210"/>
    </row>
    <row r="47" spans="1:13" x14ac:dyDescent="0.2">
      <c r="A47" s="851"/>
      <c r="B47" s="851"/>
      <c r="C47" s="851"/>
      <c r="D47" s="851"/>
      <c r="E47" s="851"/>
      <c r="F47" s="851"/>
      <c r="G47" s="851"/>
      <c r="H47" s="210"/>
    </row>
    <row r="48" spans="1:13" x14ac:dyDescent="0.2">
      <c r="H48" s="210"/>
    </row>
    <row r="49" spans="2:13" x14ac:dyDescent="0.2">
      <c r="B49" s="293" t="s">
        <v>52</v>
      </c>
      <c r="C49" s="293"/>
      <c r="G49" s="781" t="str">
        <f>+'données a remplir'!$F$8</f>
        <v/>
      </c>
      <c r="H49" s="781"/>
      <c r="I49" s="781"/>
      <c r="J49" s="781"/>
      <c r="K49" s="781"/>
      <c r="M49" s="212"/>
    </row>
    <row r="50" spans="2:13" x14ac:dyDescent="0.2">
      <c r="B50" s="293"/>
      <c r="C50" s="245"/>
      <c r="G50" s="245"/>
      <c r="H50" s="245"/>
      <c r="I50" s="245"/>
      <c r="J50" s="245"/>
      <c r="K50" s="245"/>
      <c r="M50" s="212"/>
    </row>
    <row r="51" spans="2:13" x14ac:dyDescent="0.2">
      <c r="B51" s="293" t="s">
        <v>53</v>
      </c>
      <c r="C51" s="293"/>
      <c r="G51" s="781" t="str">
        <f>+'données a remplir'!F9</f>
        <v/>
      </c>
      <c r="H51" s="781"/>
      <c r="I51" s="781"/>
      <c r="J51" s="781"/>
      <c r="K51" s="781"/>
      <c r="M51" s="212"/>
    </row>
    <row r="52" spans="2:13" x14ac:dyDescent="0.2">
      <c r="B52" s="293"/>
      <c r="C52" s="245"/>
      <c r="G52" s="245"/>
      <c r="H52" s="245"/>
      <c r="I52" s="245"/>
      <c r="J52" s="245"/>
      <c r="K52" s="245"/>
      <c r="M52" s="212"/>
    </row>
    <row r="53" spans="2:13" x14ac:dyDescent="0.2">
      <c r="B53" s="780" t="s">
        <v>54</v>
      </c>
      <c r="C53" s="780"/>
      <c r="G53" s="781" t="str">
        <f>+'données a remplir'!$F$10</f>
        <v/>
      </c>
      <c r="H53" s="781"/>
      <c r="I53" s="781"/>
      <c r="J53" s="781"/>
      <c r="K53" s="781"/>
      <c r="M53" s="212"/>
    </row>
  </sheetData>
  <sheetProtection algorithmName="SHA-512" hashValue="Mc/9mRynZVq17w7o7ULasQVyUDKlLi63G7qJ4eGyrcqkJLjyE4IUDakvTUGxp931ArOYBbByo11JM2hxfbmRZg==" saltValue="UYA5jnQ4csrnhnRWfIK8Dw==" spinCount="100000" sheet="1" objects="1" scenarios="1"/>
  <protectedRanges>
    <protectedRange sqref="B8:F10 J8:M10" name="Plage1"/>
    <protectedRange sqref="B37:E44" name="Plage2"/>
    <protectedRange sqref="H37:I44" name="Plage3"/>
  </protectedRanges>
  <mergeCells count="74">
    <mergeCell ref="D43:E43"/>
    <mergeCell ref="H43:I43"/>
    <mergeCell ref="J42:K42"/>
    <mergeCell ref="F39:G40"/>
    <mergeCell ref="H42:I42"/>
    <mergeCell ref="H45:I45"/>
    <mergeCell ref="A46:G46"/>
    <mergeCell ref="J44:K44"/>
    <mergeCell ref="J45:K45"/>
    <mergeCell ref="J36:K36"/>
    <mergeCell ref="F41:G41"/>
    <mergeCell ref="B36:C36"/>
    <mergeCell ref="J37:K38"/>
    <mergeCell ref="J39:K40"/>
    <mergeCell ref="F37:G38"/>
    <mergeCell ref="D41:E41"/>
    <mergeCell ref="J41:K41"/>
    <mergeCell ref="F44:G44"/>
    <mergeCell ref="H39:I40"/>
    <mergeCell ref="B43:C43"/>
    <mergeCell ref="F43:G43"/>
    <mergeCell ref="B53:C53"/>
    <mergeCell ref="G49:K49"/>
    <mergeCell ref="G51:K51"/>
    <mergeCell ref="G53:K53"/>
    <mergeCell ref="A47:G47"/>
    <mergeCell ref="B8:F8"/>
    <mergeCell ref="H8:I8"/>
    <mergeCell ref="J8:M8"/>
    <mergeCell ref="A15:M15"/>
    <mergeCell ref="H44:I44"/>
    <mergeCell ref="H41:I41"/>
    <mergeCell ref="E20:F20"/>
    <mergeCell ref="A23:M23"/>
    <mergeCell ref="H20:I20"/>
    <mergeCell ref="H21:I21"/>
    <mergeCell ref="B42:C42"/>
    <mergeCell ref="F42:G42"/>
    <mergeCell ref="B41:C41"/>
    <mergeCell ref="D44:E44"/>
    <mergeCell ref="B44:C44"/>
    <mergeCell ref="J43:K43"/>
    <mergeCell ref="A2:M2"/>
    <mergeCell ref="A3:M3"/>
    <mergeCell ref="A4:M4"/>
    <mergeCell ref="A5:M5"/>
    <mergeCell ref="A6:M6"/>
    <mergeCell ref="B39:C40"/>
    <mergeCell ref="H36:I36"/>
    <mergeCell ref="A30:L30"/>
    <mergeCell ref="A31:L31"/>
    <mergeCell ref="H37:I38"/>
    <mergeCell ref="D39:E40"/>
    <mergeCell ref="B37:C38"/>
    <mergeCell ref="F36:G36"/>
    <mergeCell ref="D36:E36"/>
    <mergeCell ref="D37:E38"/>
    <mergeCell ref="A35:F35"/>
    <mergeCell ref="A32:L32"/>
    <mergeCell ref="A33:L33"/>
    <mergeCell ref="A34:K34"/>
    <mergeCell ref="B24:M24"/>
    <mergeCell ref="J10:M10"/>
    <mergeCell ref="J12:M12"/>
    <mergeCell ref="H10:I10"/>
    <mergeCell ref="H12:I12"/>
    <mergeCell ref="E21:F21"/>
    <mergeCell ref="B10:F10"/>
    <mergeCell ref="A18:M18"/>
    <mergeCell ref="B11:C11"/>
    <mergeCell ref="A16:M16"/>
    <mergeCell ref="B12:F12"/>
    <mergeCell ref="D11:E11"/>
    <mergeCell ref="F11:G11"/>
  </mergeCells>
  <printOptions horizontalCentered="1"/>
  <pageMargins left="0" right="0" top="0.55118110236220474" bottom="0.35433070866141736" header="0.31496062992125984" footer="0.31496062992125984"/>
  <pageSetup scale="79" orientation="portrait" r:id="rId1"/>
  <headerFooter>
    <oddHeader>&amp;LLauréats 2019</oddHeader>
    <oddFooter>&amp;C&amp;14PATINAGE LAURENTIDES&amp;R&amp;A</oddFooter>
  </headerFooter>
  <ignoredErrors>
    <ignoredError sqref="J43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AD52"/>
  <sheetViews>
    <sheetView showGridLines="0" zoomScaleNormal="100" workbookViewId="0">
      <selection activeCell="B8" sqref="B8:F8"/>
    </sheetView>
  </sheetViews>
  <sheetFormatPr baseColWidth="10" defaultRowHeight="12.75" x14ac:dyDescent="0.2"/>
  <cols>
    <col min="1" max="1" width="25.85546875" style="210" customWidth="1"/>
    <col min="2" max="3" width="8" style="210" customWidth="1"/>
    <col min="4" max="4" width="8.85546875" style="210" customWidth="1"/>
    <col min="5" max="7" width="8" style="210" customWidth="1"/>
    <col min="8" max="8" width="8" style="211" customWidth="1"/>
    <col min="9" max="13" width="8" style="210" customWidth="1"/>
    <col min="14" max="16384" width="11.42578125" style="212"/>
  </cols>
  <sheetData>
    <row r="1" spans="1:30" x14ac:dyDescent="0.2">
      <c r="A1" s="209"/>
      <c r="B1" s="209"/>
      <c r="C1" s="209"/>
      <c r="D1" s="209"/>
      <c r="E1" s="209"/>
      <c r="F1" s="209"/>
    </row>
    <row r="2" spans="1:30" x14ac:dyDescent="0.2">
      <c r="A2" s="794" t="s">
        <v>14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</row>
    <row r="3" spans="1:30" x14ac:dyDescent="0.2">
      <c r="A3" s="795" t="s">
        <v>43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</row>
    <row r="4" spans="1:30" s="214" customForma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</row>
    <row r="5" spans="1:30" s="214" customFormat="1" ht="15.75" customHeight="1" x14ac:dyDescent="0.25">
      <c r="A5" s="799" t="s">
        <v>5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</row>
    <row r="6" spans="1:30" s="214" customFormat="1" ht="15.75" customHeight="1" x14ac:dyDescent="0.2">
      <c r="A6" s="801" t="str">
        <f>+gestion!B69</f>
        <v xml:space="preserve"> PATINEUSE ESPOIR FÉMININ PRE-JUVÉNILE  EN SIMPLE</v>
      </c>
      <c r="B6" s="801"/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1"/>
    </row>
    <row r="8" spans="1:30" x14ac:dyDescent="0.2">
      <c r="A8" s="216" t="s">
        <v>48</v>
      </c>
      <c r="B8" s="790"/>
      <c r="C8" s="790"/>
      <c r="D8" s="790"/>
      <c r="E8" s="790"/>
      <c r="F8" s="790"/>
      <c r="H8" s="800" t="s">
        <v>51</v>
      </c>
      <c r="I8" s="800"/>
      <c r="J8" s="854"/>
      <c r="K8" s="854"/>
      <c r="L8" s="854"/>
      <c r="M8" s="854"/>
    </row>
    <row r="9" spans="1:30" x14ac:dyDescent="0.2">
      <c r="A9" s="216"/>
      <c r="B9" s="217"/>
      <c r="C9" s="217"/>
      <c r="D9" s="217"/>
      <c r="E9" s="217"/>
      <c r="F9" s="217"/>
      <c r="H9" s="800"/>
      <c r="I9" s="800"/>
      <c r="J9" s="304"/>
      <c r="K9" s="305"/>
      <c r="L9" s="305"/>
      <c r="M9" s="305"/>
    </row>
    <row r="10" spans="1:30" x14ac:dyDescent="0.2">
      <c r="A10" s="216" t="s">
        <v>74</v>
      </c>
      <c r="B10" s="790"/>
      <c r="C10" s="790"/>
      <c r="D10" s="790"/>
      <c r="E10" s="790"/>
      <c r="F10" s="790"/>
      <c r="H10" s="800" t="s">
        <v>13</v>
      </c>
      <c r="I10" s="800"/>
      <c r="J10" s="854"/>
      <c r="K10" s="854"/>
      <c r="L10" s="854"/>
      <c r="M10" s="854"/>
    </row>
    <row r="11" spans="1:30" x14ac:dyDescent="0.2">
      <c r="A11" s="294"/>
      <c r="B11" s="802"/>
      <c r="C11" s="802"/>
      <c r="D11" s="800"/>
      <c r="E11" s="800"/>
      <c r="F11" s="802"/>
      <c r="G11" s="802"/>
      <c r="H11" s="800"/>
      <c r="I11" s="800"/>
      <c r="J11" s="306"/>
      <c r="K11" s="306"/>
      <c r="L11" s="306"/>
      <c r="M11" s="306"/>
    </row>
    <row r="12" spans="1:30" x14ac:dyDescent="0.2">
      <c r="A12" s="261" t="s">
        <v>50</v>
      </c>
      <c r="B12" s="790">
        <f>'données a remplir'!$E$7</f>
        <v>0</v>
      </c>
      <c r="C12" s="790"/>
      <c r="D12" s="790"/>
      <c r="E12" s="790"/>
      <c r="F12" s="790"/>
      <c r="H12" s="808" t="s">
        <v>380</v>
      </c>
      <c r="I12" s="808"/>
      <c r="J12" s="807">
        <f>'données a remplir'!$E$6</f>
        <v>0</v>
      </c>
      <c r="K12" s="807">
        <f>'données a remplir'!$E$6</f>
        <v>0</v>
      </c>
      <c r="L12" s="807"/>
      <c r="M12" s="807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</row>
    <row r="13" spans="1:30" x14ac:dyDescent="0.2">
      <c r="A13" s="220"/>
      <c r="B13" s="221"/>
      <c r="C13" s="221"/>
      <c r="D13" s="220"/>
      <c r="E13" s="222"/>
      <c r="F13" s="222"/>
    </row>
    <row r="14" spans="1:30" ht="12.6" customHeight="1" x14ac:dyDescent="0.2">
      <c r="A14" s="223" t="s">
        <v>416</v>
      </c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</row>
    <row r="15" spans="1:30" ht="15" customHeight="1" x14ac:dyDescent="0.2">
      <c r="A15" s="806" t="str">
        <f>+gestion!V35</f>
        <v>Un seul athlète sera mis en candidature par son Club.</v>
      </c>
      <c r="B15" s="806"/>
      <c r="C15" s="806"/>
      <c r="D15" s="806"/>
      <c r="E15" s="806"/>
      <c r="F15" s="806"/>
      <c r="G15" s="806"/>
      <c r="H15" s="806"/>
      <c r="I15" s="806"/>
      <c r="J15" s="806"/>
      <c r="K15" s="806"/>
      <c r="L15" s="806"/>
      <c r="M15" s="806"/>
      <c r="N15" s="224"/>
      <c r="O15" s="224"/>
      <c r="P15" s="224"/>
      <c r="Q15" s="224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</row>
    <row r="16" spans="1:30" ht="15" customHeight="1" x14ac:dyDescent="0.2">
      <c r="A16" s="806" t="str">
        <f>+gestion!V36</f>
        <v>L'athlète doit avoir compétitionné à la finale de section dans cette catégorie.</v>
      </c>
      <c r="B16" s="806"/>
      <c r="C16" s="806"/>
      <c r="D16" s="806"/>
      <c r="E16" s="806"/>
      <c r="F16" s="806"/>
      <c r="G16" s="806"/>
      <c r="H16" s="806"/>
      <c r="I16" s="806"/>
      <c r="J16" s="806"/>
      <c r="K16" s="806"/>
      <c r="L16" s="806"/>
      <c r="M16" s="806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</row>
    <row r="17" spans="1:13" ht="15" customHeight="1" x14ac:dyDescent="0.2">
      <c r="A17" s="256"/>
      <c r="B17" s="256"/>
      <c r="C17" s="256"/>
      <c r="D17" s="256"/>
      <c r="E17" s="256"/>
      <c r="F17" s="256"/>
      <c r="G17" s="256"/>
    </row>
    <row r="18" spans="1:13" ht="15" customHeight="1" x14ac:dyDescent="0.2">
      <c r="A18" s="846" t="s">
        <v>397</v>
      </c>
      <c r="B18" s="846"/>
      <c r="C18" s="846"/>
      <c r="D18" s="846"/>
      <c r="E18" s="846"/>
      <c r="F18" s="846"/>
      <c r="G18" s="846"/>
      <c r="H18" s="846"/>
      <c r="I18" s="846"/>
      <c r="J18" s="846"/>
      <c r="K18" s="846"/>
      <c r="L18" s="846"/>
      <c r="M18" s="846"/>
    </row>
    <row r="19" spans="1:13" ht="15" customHeight="1" x14ac:dyDescent="0.2">
      <c r="A19" s="256"/>
      <c r="B19" s="256"/>
      <c r="C19" s="256"/>
      <c r="D19" s="256"/>
      <c r="E19" s="256"/>
      <c r="F19" s="256"/>
      <c r="G19" s="256"/>
    </row>
    <row r="20" spans="1:13" ht="15" customHeight="1" thickBot="1" x14ac:dyDescent="0.25">
      <c r="A20" s="265" t="s">
        <v>394</v>
      </c>
      <c r="B20" s="267">
        <v>2</v>
      </c>
      <c r="C20" s="267">
        <v>3</v>
      </c>
      <c r="D20" s="267">
        <v>4</v>
      </c>
      <c r="E20" s="847">
        <v>5</v>
      </c>
      <c r="F20" s="847"/>
      <c r="G20" s="267">
        <v>6</v>
      </c>
      <c r="H20" s="847">
        <v>7</v>
      </c>
      <c r="I20" s="847"/>
      <c r="J20" s="268">
        <v>8</v>
      </c>
      <c r="K20" s="267">
        <v>9</v>
      </c>
      <c r="L20" s="267">
        <v>10</v>
      </c>
      <c r="M20" s="269">
        <v>11</v>
      </c>
    </row>
    <row r="21" spans="1:13" ht="27.75" customHeight="1" thickTop="1" x14ac:dyDescent="0.2">
      <c r="A21" s="270" t="s">
        <v>5</v>
      </c>
      <c r="B21" s="271" t="s">
        <v>291</v>
      </c>
      <c r="C21" s="271" t="s">
        <v>292</v>
      </c>
      <c r="D21" s="273" t="s">
        <v>400</v>
      </c>
      <c r="E21" s="845" t="s">
        <v>398</v>
      </c>
      <c r="F21" s="845"/>
      <c r="G21" s="271" t="s">
        <v>396</v>
      </c>
      <c r="H21" s="845" t="s">
        <v>395</v>
      </c>
      <c r="I21" s="845"/>
      <c r="J21" s="273" t="s">
        <v>399</v>
      </c>
      <c r="K21" s="271" t="s">
        <v>89</v>
      </c>
      <c r="L21" s="271" t="s">
        <v>90</v>
      </c>
      <c r="M21" s="274" t="s">
        <v>91</v>
      </c>
    </row>
    <row r="22" spans="1:13" ht="15" customHeight="1" x14ac:dyDescent="0.2">
      <c r="A22" s="225"/>
      <c r="B22" s="222"/>
      <c r="C22" s="222"/>
      <c r="D22" s="222"/>
      <c r="E22" s="222"/>
      <c r="F22" s="226"/>
    </row>
    <row r="23" spans="1:13" ht="15" customHeight="1" x14ac:dyDescent="0.2">
      <c r="A23" s="846" t="s">
        <v>66</v>
      </c>
      <c r="B23" s="846"/>
      <c r="C23" s="846"/>
      <c r="D23" s="846"/>
      <c r="E23" s="846"/>
      <c r="F23" s="846"/>
      <c r="G23" s="846"/>
      <c r="H23" s="846"/>
      <c r="I23" s="846"/>
      <c r="J23" s="846"/>
      <c r="K23" s="846"/>
      <c r="L23" s="846"/>
      <c r="M23" s="846"/>
    </row>
    <row r="24" spans="1:13" ht="15" customHeight="1" x14ac:dyDescent="0.2">
      <c r="A24" s="225"/>
      <c r="B24" s="803" t="s">
        <v>377</v>
      </c>
      <c r="C24" s="804"/>
      <c r="D24" s="804"/>
      <c r="E24" s="804"/>
      <c r="F24" s="804"/>
      <c r="G24" s="804"/>
      <c r="H24" s="804"/>
      <c r="I24" s="804"/>
      <c r="J24" s="804"/>
      <c r="K24" s="804"/>
      <c r="L24" s="804"/>
      <c r="M24" s="805"/>
    </row>
    <row r="25" spans="1:13" ht="13.5" thickBot="1" x14ac:dyDescent="0.25">
      <c r="A25" s="228" t="str">
        <f>tableau!A16</f>
        <v>Catégorie</v>
      </c>
      <c r="B25" s="229">
        <v>1</v>
      </c>
      <c r="C25" s="229">
        <v>2</v>
      </c>
      <c r="D25" s="229">
        <v>3</v>
      </c>
      <c r="E25" s="229">
        <v>4</v>
      </c>
      <c r="F25" s="229">
        <v>5</v>
      </c>
      <c r="G25" s="229">
        <v>6</v>
      </c>
      <c r="H25" s="230">
        <v>7</v>
      </c>
      <c r="I25" s="229">
        <v>8</v>
      </c>
      <c r="J25" s="229">
        <v>9</v>
      </c>
      <c r="K25" s="229">
        <v>10</v>
      </c>
      <c r="L25" s="229" t="s">
        <v>378</v>
      </c>
      <c r="M25" s="231" t="s">
        <v>105</v>
      </c>
    </row>
    <row r="26" spans="1:13" ht="64.5" thickTop="1" x14ac:dyDescent="0.2">
      <c r="A26" s="232" t="s">
        <v>379</v>
      </c>
      <c r="B26" s="233">
        <f>tableau!C17</f>
        <v>20</v>
      </c>
      <c r="C26" s="233">
        <f>tableau!D17</f>
        <v>18</v>
      </c>
      <c r="D26" s="233">
        <f>tableau!E17</f>
        <v>16</v>
      </c>
      <c r="E26" s="233">
        <f>tableau!F17</f>
        <v>14</v>
      </c>
      <c r="F26" s="233">
        <f>tableau!G17</f>
        <v>8</v>
      </c>
      <c r="G26" s="233">
        <f>tableau!H17</f>
        <v>7</v>
      </c>
      <c r="H26" s="233">
        <f>tableau!I17</f>
        <v>6</v>
      </c>
      <c r="I26" s="233">
        <f>tableau!J17</f>
        <v>5</v>
      </c>
      <c r="J26" s="233">
        <f>tableau!K17</f>
        <v>4</v>
      </c>
      <c r="K26" s="233">
        <f>tableau!L17</f>
        <v>3</v>
      </c>
      <c r="L26" s="233">
        <f>tableau!M17</f>
        <v>1</v>
      </c>
      <c r="M26" s="234">
        <v>16</v>
      </c>
    </row>
    <row r="27" spans="1:13" ht="63.75" x14ac:dyDescent="0.2">
      <c r="A27" s="235" t="s">
        <v>583</v>
      </c>
      <c r="B27" s="236">
        <f>tableau!C18</f>
        <v>25</v>
      </c>
      <c r="C27" s="236">
        <f>tableau!D18</f>
        <v>23</v>
      </c>
      <c r="D27" s="236">
        <f>tableau!E18</f>
        <v>20</v>
      </c>
      <c r="E27" s="236">
        <f>tableau!F18</f>
        <v>18</v>
      </c>
      <c r="F27" s="236">
        <f>tableau!G18</f>
        <v>11</v>
      </c>
      <c r="G27" s="236">
        <f>tableau!H18</f>
        <v>10</v>
      </c>
      <c r="H27" s="236">
        <f>tableau!I18</f>
        <v>9</v>
      </c>
      <c r="I27" s="236">
        <f>tableau!J18</f>
        <v>8</v>
      </c>
      <c r="J27" s="236">
        <f>tableau!K18</f>
        <v>7</v>
      </c>
      <c r="K27" s="236">
        <f>tableau!L18</f>
        <v>6</v>
      </c>
      <c r="L27" s="236">
        <f>tableau!M18</f>
        <v>3</v>
      </c>
      <c r="M27" s="237">
        <v>20</v>
      </c>
    </row>
    <row r="28" spans="1:13" x14ac:dyDescent="0.2">
      <c r="E28" s="225"/>
      <c r="F28" s="225"/>
    </row>
    <row r="29" spans="1:13" x14ac:dyDescent="0.2">
      <c r="A29" s="223" t="s">
        <v>419</v>
      </c>
      <c r="E29" s="225"/>
      <c r="F29" s="225"/>
    </row>
    <row r="30" spans="1:13" x14ac:dyDescent="0.2">
      <c r="A30" s="782" t="s">
        <v>481</v>
      </c>
      <c r="B30" s="782"/>
      <c r="C30" s="782"/>
      <c r="D30" s="782"/>
      <c r="E30" s="782"/>
      <c r="F30" s="782"/>
      <c r="G30" s="782"/>
      <c r="H30" s="782"/>
      <c r="I30" s="782"/>
      <c r="J30" s="782"/>
      <c r="K30" s="782"/>
      <c r="L30" s="782"/>
      <c r="M30" s="782"/>
    </row>
    <row r="31" spans="1:13" x14ac:dyDescent="0.2">
      <c r="A31" s="782" t="s">
        <v>480</v>
      </c>
      <c r="B31" s="782"/>
      <c r="C31" s="782"/>
      <c r="D31" s="782"/>
      <c r="E31" s="782"/>
      <c r="F31" s="782"/>
      <c r="G31" s="782"/>
      <c r="H31" s="782"/>
      <c r="I31" s="782"/>
      <c r="J31" s="782"/>
      <c r="K31" s="782"/>
      <c r="L31" s="782"/>
      <c r="M31" s="782"/>
    </row>
    <row r="32" spans="1:13" x14ac:dyDescent="0.2">
      <c r="A32" s="782" t="s">
        <v>479</v>
      </c>
      <c r="B32" s="782"/>
      <c r="C32" s="782"/>
      <c r="D32" s="782"/>
      <c r="E32" s="782"/>
      <c r="F32" s="782"/>
      <c r="G32" s="782"/>
      <c r="H32" s="782"/>
      <c r="I32" s="782"/>
      <c r="J32" s="782"/>
      <c r="K32" s="782"/>
      <c r="L32" s="782"/>
      <c r="M32" s="782"/>
    </row>
    <row r="33" spans="1:13" x14ac:dyDescent="0.2">
      <c r="A33" s="782" t="s">
        <v>482</v>
      </c>
      <c r="B33" s="782"/>
      <c r="C33" s="782"/>
      <c r="D33" s="782"/>
      <c r="E33" s="782"/>
      <c r="F33" s="782"/>
      <c r="G33" s="782"/>
      <c r="H33" s="782"/>
      <c r="I33" s="782"/>
      <c r="J33" s="782"/>
      <c r="K33" s="782"/>
      <c r="L33" s="782"/>
      <c r="M33" s="782"/>
    </row>
    <row r="34" spans="1:13" s="264" customFormat="1" x14ac:dyDescent="0.2">
      <c r="A34" s="250" t="str">
        <f>gestion!V43</f>
        <v xml:space="preserve">N.B. :  Joindre une copie très lisible des résultats de compétition </v>
      </c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</row>
    <row r="35" spans="1:13" x14ac:dyDescent="0.2">
      <c r="A35" s="811"/>
      <c r="B35" s="811"/>
      <c r="C35" s="811"/>
      <c r="D35" s="811"/>
      <c r="E35" s="811"/>
      <c r="F35" s="811"/>
    </row>
    <row r="36" spans="1:13" s="278" customFormat="1" x14ac:dyDescent="0.2">
      <c r="A36" s="277" t="s">
        <v>31</v>
      </c>
      <c r="B36" s="841" t="s">
        <v>388</v>
      </c>
      <c r="C36" s="842"/>
      <c r="D36" s="841" t="s">
        <v>389</v>
      </c>
      <c r="E36" s="842"/>
      <c r="F36" s="841" t="s">
        <v>68</v>
      </c>
      <c r="G36" s="842"/>
      <c r="H36" s="841" t="s">
        <v>32</v>
      </c>
      <c r="I36" s="842"/>
      <c r="J36" s="843" t="s">
        <v>6</v>
      </c>
      <c r="K36" s="844"/>
    </row>
    <row r="37" spans="1:13" x14ac:dyDescent="0.2">
      <c r="A37" s="282" t="str">
        <f>+gestion!W14</f>
        <v>Jeux du Québec</v>
      </c>
      <c r="B37" s="856"/>
      <c r="C37" s="825"/>
      <c r="D37" s="856"/>
      <c r="E37" s="825"/>
      <c r="F37" s="825" t="s">
        <v>67</v>
      </c>
      <c r="G37" s="825"/>
      <c r="H37" s="825"/>
      <c r="I37" s="825"/>
      <c r="J37" s="830" t="str">
        <f>IF(OR(B37&lt;2,B37="",H37="",H37&lt;1,H37&gt;B37-1,D37="",D37&lt;=1,D37&gt;11,AND(B37&gt;=5,H37&gt;=5)),"",IF(B37&gt;=5,VLOOKUP(H37,tableau!$C$1:$M$6,HLOOKUP(D37,tableau!$C$1:$M$1,1,FALSE),FALSE),IF(B37=4,VLOOKUP(H37,tableau!$C$7:$M$9,HLOOKUP(D37,tableau!$C$1:$M$1,1,FALSE),FALSE),IF(B37=3,VLOOKUP(H37,tableau!$C$10:$M$11,HLOOKUP(D37,tableau!$C$1:$M$1,1,FALSE),FALSE),IF(B37=2,VLOOKUP(H37,tableau!$C$12:$M$12,HLOOKUP(D37,tableau!$C$1:$M$1,1,FALSE),FALSE),"")))))</f>
        <v/>
      </c>
      <c r="K37" s="831"/>
      <c r="L37" s="212"/>
      <c r="M37" s="212"/>
    </row>
    <row r="38" spans="1:13" x14ac:dyDescent="0.2">
      <c r="A38" s="283" t="str">
        <f>+gestion!X14</f>
        <v>Finale Régionale</v>
      </c>
      <c r="B38" s="825"/>
      <c r="C38" s="825"/>
      <c r="D38" s="825"/>
      <c r="E38" s="825"/>
      <c r="F38" s="825"/>
      <c r="G38" s="825"/>
      <c r="H38" s="825"/>
      <c r="I38" s="825"/>
      <c r="J38" s="832"/>
      <c r="K38" s="833"/>
      <c r="L38" s="212"/>
      <c r="M38" s="212"/>
    </row>
    <row r="39" spans="1:13" x14ac:dyDescent="0.2">
      <c r="A39" s="282" t="str">
        <f>+gestion!W16</f>
        <v>Jeux du Québec</v>
      </c>
      <c r="B39" s="856"/>
      <c r="C39" s="825"/>
      <c r="D39" s="856"/>
      <c r="E39" s="825"/>
      <c r="F39" s="825" t="s">
        <v>67</v>
      </c>
      <c r="G39" s="825"/>
      <c r="H39" s="825"/>
      <c r="I39" s="825"/>
      <c r="J39" s="830">
        <f>IF(L39="oui",16,IF(ISTEXT(H39)=TRUE,0,IF(H39&gt;=1,IF(H39&gt;=11,1,HLOOKUP(H39,tableau!$C$16:$L$18,2,FALSE)),0)))</f>
        <v>0</v>
      </c>
      <c r="K39" s="831"/>
      <c r="L39" s="212"/>
      <c r="M39" s="212"/>
    </row>
    <row r="40" spans="1:13" x14ac:dyDescent="0.2">
      <c r="A40" s="283" t="str">
        <f>+gestion!X16</f>
        <v>Finale Provinciale</v>
      </c>
      <c r="B40" s="825"/>
      <c r="C40" s="825"/>
      <c r="D40" s="825"/>
      <c r="E40" s="825"/>
      <c r="F40" s="825"/>
      <c r="G40" s="825"/>
      <c r="H40" s="825"/>
      <c r="I40" s="825"/>
      <c r="J40" s="832"/>
      <c r="K40" s="833"/>
      <c r="L40" s="212"/>
      <c r="M40" s="212"/>
    </row>
    <row r="41" spans="1:13" x14ac:dyDescent="0.2">
      <c r="A41" s="297" t="str">
        <f>+gestion!W3</f>
        <v>Provinciaux d'été</v>
      </c>
      <c r="B41" s="819"/>
      <c r="C41" s="820"/>
      <c r="D41" s="855"/>
      <c r="E41" s="820"/>
      <c r="F41" s="819" t="s">
        <v>45</v>
      </c>
      <c r="G41" s="820"/>
      <c r="H41" s="819"/>
      <c r="I41" s="820"/>
      <c r="J41" s="821">
        <f>IF(L41="oui",16,IF(ISTEXT(H41)=TRUE,0,IF(H41&gt;=1,IF(H41&gt;=11,1,HLOOKUP(H41,tableau!$C$16:$L$18,2,FALSE)),0)))</f>
        <v>0</v>
      </c>
      <c r="K41" s="822"/>
      <c r="L41" s="212"/>
      <c r="M41" s="212"/>
    </row>
    <row r="42" spans="1:13" ht="12.75" customHeight="1" x14ac:dyDescent="0.2">
      <c r="A42" s="286" t="s">
        <v>577</v>
      </c>
      <c r="B42" s="848"/>
      <c r="C42" s="849"/>
      <c r="D42" s="819"/>
      <c r="E42" s="820"/>
      <c r="F42" s="819" t="s">
        <v>45</v>
      </c>
      <c r="G42" s="820"/>
      <c r="H42" s="819"/>
      <c r="I42" s="820"/>
      <c r="J42" s="821">
        <f>IF(L42="oui",20,IF(ISTEXT(H42)=TRUE,0,IF(H42&gt;=1,IF(H42&gt;=11,3,HLOOKUP(H42,tableau!$C$16:$L$18,3,FALSE)),0)))</f>
        <v>0</v>
      </c>
      <c r="K42" s="822"/>
      <c r="L42" s="212"/>
      <c r="M42" s="212"/>
    </row>
    <row r="43" spans="1:13" ht="16.5" customHeight="1" x14ac:dyDescent="0.2">
      <c r="A43" s="286" t="str">
        <f>+gestion!W12</f>
        <v>Section B 2020</v>
      </c>
      <c r="B43" s="855"/>
      <c r="C43" s="820"/>
      <c r="D43" s="819"/>
      <c r="E43" s="820"/>
      <c r="F43" s="819" t="s">
        <v>45</v>
      </c>
      <c r="G43" s="820"/>
      <c r="H43" s="819"/>
      <c r="I43" s="820"/>
      <c r="J43" s="821">
        <f>IF(L43="oui",16,IF(ISTEXT(H43)=TRUE,0,IF(H43&gt;=1,IF(H43&gt;=11,1,HLOOKUP(H43,tableau!$C$16:$L$18,2,FALSE)),0)))</f>
        <v>0</v>
      </c>
      <c r="K43" s="822"/>
      <c r="L43" s="212"/>
      <c r="M43" s="212"/>
    </row>
    <row r="44" spans="1:13" s="264" customFormat="1" ht="13.5" thickBot="1" x14ac:dyDescent="0.25">
      <c r="A44" s="262"/>
      <c r="B44" s="262"/>
      <c r="C44" s="288"/>
      <c r="D44" s="288"/>
      <c r="E44" s="223"/>
      <c r="F44" s="223"/>
      <c r="G44" s="223"/>
      <c r="H44" s="835" t="s">
        <v>36</v>
      </c>
      <c r="I44" s="835"/>
      <c r="J44" s="834">
        <f>SUM(J37:J43)</f>
        <v>0</v>
      </c>
      <c r="K44" s="834"/>
    </row>
    <row r="45" spans="1:13" ht="13.5" thickTop="1" x14ac:dyDescent="0.2">
      <c r="A45" s="851"/>
      <c r="B45" s="851"/>
      <c r="C45" s="851"/>
      <c r="D45" s="851"/>
      <c r="E45" s="851"/>
      <c r="F45" s="851"/>
      <c r="G45" s="851"/>
      <c r="H45" s="210"/>
    </row>
    <row r="46" spans="1:13" x14ac:dyDescent="0.2">
      <c r="A46" s="851"/>
      <c r="B46" s="851"/>
      <c r="C46" s="851"/>
      <c r="D46" s="851"/>
      <c r="E46" s="851"/>
      <c r="F46" s="851"/>
      <c r="G46" s="851"/>
      <c r="H46" s="210"/>
    </row>
    <row r="47" spans="1:13" x14ac:dyDescent="0.2">
      <c r="H47" s="210"/>
    </row>
    <row r="48" spans="1:13" x14ac:dyDescent="0.2">
      <c r="C48" s="293" t="s">
        <v>52</v>
      </c>
      <c r="D48" s="293"/>
      <c r="H48" s="781" t="str">
        <f>+'données a remplir'!$F$8</f>
        <v/>
      </c>
      <c r="I48" s="781"/>
      <c r="J48" s="781"/>
      <c r="K48" s="781"/>
      <c r="L48" s="781"/>
    </row>
    <row r="49" spans="3:12" x14ac:dyDescent="0.2">
      <c r="C49" s="293"/>
      <c r="D49" s="245"/>
      <c r="H49" s="245"/>
      <c r="I49" s="245"/>
      <c r="J49" s="245"/>
      <c r="K49" s="245"/>
      <c r="L49" s="245"/>
    </row>
    <row r="50" spans="3:12" x14ac:dyDescent="0.2">
      <c r="C50" s="293" t="s">
        <v>53</v>
      </c>
      <c r="D50" s="293"/>
      <c r="H50" s="781" t="str">
        <f>+'données a remplir'!F9</f>
        <v/>
      </c>
      <c r="I50" s="781"/>
      <c r="J50" s="781"/>
      <c r="K50" s="781"/>
      <c r="L50" s="781"/>
    </row>
    <row r="51" spans="3:12" x14ac:dyDescent="0.2">
      <c r="C51" s="293"/>
      <c r="D51" s="245"/>
      <c r="H51" s="245"/>
      <c r="I51" s="245"/>
      <c r="J51" s="245"/>
      <c r="K51" s="245"/>
      <c r="L51" s="245"/>
    </row>
    <row r="52" spans="3:12" x14ac:dyDescent="0.2">
      <c r="C52" s="780" t="s">
        <v>54</v>
      </c>
      <c r="D52" s="780"/>
      <c r="H52" s="781" t="str">
        <f>+'données a remplir'!$F$10</f>
        <v/>
      </c>
      <c r="I52" s="781"/>
      <c r="J52" s="781"/>
      <c r="K52" s="781"/>
      <c r="L52" s="781"/>
    </row>
  </sheetData>
  <sheetProtection algorithmName="SHA-512" hashValue="QeYfKogmzePPEll/40V74Ob2b25GTxxPiJ7jiidL7C8KWzuuN89R2xfpW7VzV6QgLZL/SGthLLIDI8CBTHxH0g==" saltValue="nUii5nCvAk1X6kdnjy8Ldw==" spinCount="100000" sheet="1"/>
  <protectedRanges>
    <protectedRange sqref="B8:F10 J8:M10" name="Plage1"/>
    <protectedRange sqref="B37:E43" name="Plage2"/>
    <protectedRange sqref="H37:I43" name="Plage3"/>
  </protectedRanges>
  <mergeCells count="71">
    <mergeCell ref="J36:K36"/>
    <mergeCell ref="J37:K38"/>
    <mergeCell ref="J39:K40"/>
    <mergeCell ref="H39:I40"/>
    <mergeCell ref="H36:I36"/>
    <mergeCell ref="H37:I38"/>
    <mergeCell ref="A35:F35"/>
    <mergeCell ref="B36:C36"/>
    <mergeCell ref="B37:C38"/>
    <mergeCell ref="D37:E38"/>
    <mergeCell ref="D36:E36"/>
    <mergeCell ref="F36:G36"/>
    <mergeCell ref="F37:G38"/>
    <mergeCell ref="C52:D52"/>
    <mergeCell ref="H52:L52"/>
    <mergeCell ref="H44:I44"/>
    <mergeCell ref="J44:K44"/>
    <mergeCell ref="B41:C41"/>
    <mergeCell ref="J41:K41"/>
    <mergeCell ref="J43:K43"/>
    <mergeCell ref="B42:C42"/>
    <mergeCell ref="D42:E42"/>
    <mergeCell ref="F42:G42"/>
    <mergeCell ref="H42:I42"/>
    <mergeCell ref="J42:K42"/>
    <mergeCell ref="A45:G45"/>
    <mergeCell ref="A46:G46"/>
    <mergeCell ref="H48:L48"/>
    <mergeCell ref="H50:L50"/>
    <mergeCell ref="B39:C40"/>
    <mergeCell ref="D39:E40"/>
    <mergeCell ref="F39:G40"/>
    <mergeCell ref="D41:E41"/>
    <mergeCell ref="F41:G41"/>
    <mergeCell ref="H41:I41"/>
    <mergeCell ref="B43:C43"/>
    <mergeCell ref="D43:E43"/>
    <mergeCell ref="F43:G43"/>
    <mergeCell ref="H43:I43"/>
    <mergeCell ref="A32:M32"/>
    <mergeCell ref="A33:M33"/>
    <mergeCell ref="B12:F12"/>
    <mergeCell ref="A18:M18"/>
    <mergeCell ref="E20:F20"/>
    <mergeCell ref="H20:I20"/>
    <mergeCell ref="A16:M16"/>
    <mergeCell ref="A15:M15"/>
    <mergeCell ref="H12:I12"/>
    <mergeCell ref="J12:M12"/>
    <mergeCell ref="E21:F21"/>
    <mergeCell ref="H21:I21"/>
    <mergeCell ref="A23:M23"/>
    <mergeCell ref="B24:M24"/>
    <mergeCell ref="A30:M30"/>
    <mergeCell ref="A31:M31"/>
    <mergeCell ref="A2:M2"/>
    <mergeCell ref="A3:M3"/>
    <mergeCell ref="A4:M4"/>
    <mergeCell ref="A5:M5"/>
    <mergeCell ref="A6:M6"/>
    <mergeCell ref="H10:I10"/>
    <mergeCell ref="H11:I11"/>
    <mergeCell ref="J8:M8"/>
    <mergeCell ref="B8:F8"/>
    <mergeCell ref="H8:I8"/>
    <mergeCell ref="B10:F10"/>
    <mergeCell ref="B11:C11"/>
    <mergeCell ref="D11:E11"/>
    <mergeCell ref="F11:G11"/>
    <mergeCell ref="J10:M10"/>
    <mergeCell ref="H9:I9"/>
  </mergeCells>
  <printOptions horizontalCentered="1"/>
  <pageMargins left="0" right="0" top="0.55118110236220474" bottom="0.35433070866141736" header="0.31496062992125984" footer="0.31496062992125984"/>
  <pageSetup scale="79" orientation="portrait" r:id="rId1"/>
  <headerFooter>
    <oddHeader>&amp;LLauréats 2019</oddHeader>
    <oddFooter>&amp;C&amp;14PATINAGE LAURENTIDES&amp;R&amp;A</oddFooter>
  </headerFooter>
  <ignoredErrors>
    <ignoredError sqref="J42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  <pageSetUpPr fitToPage="1"/>
  </sheetPr>
  <dimension ref="A1:AD52"/>
  <sheetViews>
    <sheetView showGridLines="0" zoomScaleNormal="100" workbookViewId="0">
      <selection activeCell="B8" sqref="B8:F8"/>
    </sheetView>
  </sheetViews>
  <sheetFormatPr baseColWidth="10" defaultRowHeight="12.75" x14ac:dyDescent="0.2"/>
  <cols>
    <col min="1" max="1" width="25.85546875" style="210" customWidth="1"/>
    <col min="2" max="3" width="8" style="210" customWidth="1"/>
    <col min="4" max="4" width="8.85546875" style="210" customWidth="1"/>
    <col min="5" max="7" width="8" style="210" customWidth="1"/>
    <col min="8" max="8" width="8" style="211" customWidth="1"/>
    <col min="9" max="13" width="8" style="210" customWidth="1"/>
    <col min="14" max="16384" width="11.42578125" style="212"/>
  </cols>
  <sheetData>
    <row r="1" spans="1:30" x14ac:dyDescent="0.2">
      <c r="A1" s="209"/>
      <c r="B1" s="209"/>
      <c r="C1" s="209"/>
      <c r="D1" s="209"/>
      <c r="E1" s="209"/>
      <c r="F1" s="209"/>
    </row>
    <row r="2" spans="1:30" x14ac:dyDescent="0.2">
      <c r="A2" s="794" t="s">
        <v>14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</row>
    <row r="3" spans="1:30" x14ac:dyDescent="0.2">
      <c r="A3" s="795" t="s">
        <v>43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</row>
    <row r="4" spans="1:30" s="214" customForma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</row>
    <row r="5" spans="1:30" s="214" customFormat="1" ht="15.75" customHeight="1" x14ac:dyDescent="0.25">
      <c r="A5" s="799" t="s">
        <v>5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</row>
    <row r="6" spans="1:30" s="214" customFormat="1" ht="15.75" customHeight="1" x14ac:dyDescent="0.2">
      <c r="A6" s="801" t="str">
        <f>+gestion!B70</f>
        <v xml:space="preserve"> PATINEUSE ESPOIR FÉMININ SANS LIMITE  EN SIMPLE</v>
      </c>
      <c r="B6" s="801"/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1"/>
    </row>
    <row r="8" spans="1:30" x14ac:dyDescent="0.2">
      <c r="A8" s="216" t="s">
        <v>48</v>
      </c>
      <c r="B8" s="790"/>
      <c r="C8" s="790"/>
      <c r="D8" s="790"/>
      <c r="E8" s="790"/>
      <c r="F8" s="790"/>
      <c r="H8" s="800" t="s">
        <v>51</v>
      </c>
      <c r="I8" s="800"/>
      <c r="J8" s="854"/>
      <c r="K8" s="854"/>
      <c r="L8" s="854"/>
      <c r="M8" s="854"/>
    </row>
    <row r="9" spans="1:30" x14ac:dyDescent="0.2">
      <c r="A9" s="216"/>
      <c r="B9" s="217"/>
      <c r="C9" s="217"/>
      <c r="D9" s="217"/>
      <c r="E9" s="217"/>
      <c r="F9" s="217"/>
      <c r="H9" s="800"/>
      <c r="I9" s="800"/>
      <c r="J9" s="304"/>
      <c r="K9" s="305"/>
      <c r="L9" s="305"/>
      <c r="M9" s="305"/>
    </row>
    <row r="10" spans="1:30" x14ac:dyDescent="0.2">
      <c r="A10" s="216" t="s">
        <v>74</v>
      </c>
      <c r="B10" s="790"/>
      <c r="C10" s="790"/>
      <c r="D10" s="790"/>
      <c r="E10" s="790"/>
      <c r="F10" s="790"/>
      <c r="H10" s="800" t="s">
        <v>13</v>
      </c>
      <c r="I10" s="800"/>
      <c r="J10" s="854"/>
      <c r="K10" s="854"/>
      <c r="L10" s="854"/>
      <c r="M10" s="854"/>
    </row>
    <row r="11" spans="1:30" x14ac:dyDescent="0.2">
      <c r="A11" s="581"/>
      <c r="B11" s="802"/>
      <c r="C11" s="802"/>
      <c r="D11" s="800"/>
      <c r="E11" s="800"/>
      <c r="F11" s="802"/>
      <c r="G11" s="802"/>
      <c r="H11" s="800"/>
      <c r="I11" s="800"/>
      <c r="J11" s="306"/>
      <c r="K11" s="306"/>
      <c r="L11" s="306"/>
      <c r="M11" s="306"/>
    </row>
    <row r="12" spans="1:30" x14ac:dyDescent="0.2">
      <c r="A12" s="581" t="s">
        <v>50</v>
      </c>
      <c r="B12" s="790">
        <f>'données a remplir'!$E$7</f>
        <v>0</v>
      </c>
      <c r="C12" s="790"/>
      <c r="D12" s="790"/>
      <c r="E12" s="790"/>
      <c r="F12" s="790"/>
      <c r="H12" s="808" t="s">
        <v>380</v>
      </c>
      <c r="I12" s="808"/>
      <c r="J12" s="807">
        <f>'données a remplir'!$E$6</f>
        <v>0</v>
      </c>
      <c r="K12" s="807">
        <f>'données a remplir'!$E$6</f>
        <v>0</v>
      </c>
      <c r="L12" s="807"/>
      <c r="M12" s="807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</row>
    <row r="13" spans="1:30" x14ac:dyDescent="0.2">
      <c r="A13" s="220"/>
      <c r="B13" s="221"/>
      <c r="C13" s="221"/>
      <c r="D13" s="220"/>
      <c r="E13" s="222"/>
      <c r="F13" s="222"/>
    </row>
    <row r="14" spans="1:30" ht="12.6" customHeight="1" x14ac:dyDescent="0.2">
      <c r="A14" s="223" t="s">
        <v>416</v>
      </c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</row>
    <row r="15" spans="1:30" ht="15" customHeight="1" x14ac:dyDescent="0.2">
      <c r="A15" s="806" t="str">
        <f>+gestion!V35</f>
        <v>Un seul athlète sera mis en candidature par son Club.</v>
      </c>
      <c r="B15" s="806"/>
      <c r="C15" s="806"/>
      <c r="D15" s="806"/>
      <c r="E15" s="806"/>
      <c r="F15" s="806"/>
      <c r="G15" s="806"/>
      <c r="H15" s="806"/>
      <c r="I15" s="806"/>
      <c r="J15" s="806"/>
      <c r="K15" s="806"/>
      <c r="L15" s="806"/>
      <c r="M15" s="806"/>
      <c r="N15" s="224"/>
      <c r="O15" s="224"/>
      <c r="P15" s="224"/>
      <c r="Q15" s="224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</row>
    <row r="16" spans="1:30" ht="15" customHeight="1" x14ac:dyDescent="0.2">
      <c r="A16" s="806" t="str">
        <f>+gestion!V36</f>
        <v>L'athlète doit avoir compétitionné à la finale de section dans cette catégorie.</v>
      </c>
      <c r="B16" s="806"/>
      <c r="C16" s="806"/>
      <c r="D16" s="806"/>
      <c r="E16" s="806"/>
      <c r="F16" s="806"/>
      <c r="G16" s="806"/>
      <c r="H16" s="806"/>
      <c r="I16" s="806"/>
      <c r="J16" s="806"/>
      <c r="K16" s="806"/>
      <c r="L16" s="806"/>
      <c r="M16" s="806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</row>
    <row r="17" spans="1:13" ht="15" customHeight="1" x14ac:dyDescent="0.2">
      <c r="A17" s="256"/>
      <c r="B17" s="256"/>
      <c r="C17" s="256"/>
      <c r="D17" s="256"/>
      <c r="E17" s="256"/>
      <c r="F17" s="256"/>
      <c r="G17" s="256"/>
    </row>
    <row r="18" spans="1:13" ht="15" customHeight="1" x14ac:dyDescent="0.2">
      <c r="A18" s="846" t="s">
        <v>397</v>
      </c>
      <c r="B18" s="846"/>
      <c r="C18" s="846"/>
      <c r="D18" s="846"/>
      <c r="E18" s="846"/>
      <c r="F18" s="846"/>
      <c r="G18" s="846"/>
      <c r="H18" s="846"/>
      <c r="I18" s="846"/>
      <c r="J18" s="846"/>
      <c r="K18" s="846"/>
      <c r="L18" s="846"/>
      <c r="M18" s="846"/>
    </row>
    <row r="19" spans="1:13" ht="15" customHeight="1" x14ac:dyDescent="0.2">
      <c r="A19" s="256"/>
      <c r="B19" s="256"/>
      <c r="C19" s="256"/>
      <c r="D19" s="256"/>
      <c r="E19" s="256"/>
      <c r="F19" s="256"/>
      <c r="G19" s="256"/>
    </row>
    <row r="20" spans="1:13" ht="15" customHeight="1" thickBot="1" x14ac:dyDescent="0.25">
      <c r="A20" s="265" t="s">
        <v>394</v>
      </c>
      <c r="B20" s="584">
        <v>2</v>
      </c>
      <c r="C20" s="584">
        <v>3</v>
      </c>
      <c r="D20" s="584">
        <v>4</v>
      </c>
      <c r="E20" s="847">
        <v>5</v>
      </c>
      <c r="F20" s="847"/>
      <c r="G20" s="584">
        <v>6</v>
      </c>
      <c r="H20" s="847">
        <v>7</v>
      </c>
      <c r="I20" s="847"/>
      <c r="J20" s="268">
        <v>8</v>
      </c>
      <c r="K20" s="584">
        <v>9</v>
      </c>
      <c r="L20" s="584">
        <v>10</v>
      </c>
      <c r="M20" s="269">
        <v>11</v>
      </c>
    </row>
    <row r="21" spans="1:13" ht="27.75" customHeight="1" thickTop="1" x14ac:dyDescent="0.2">
      <c r="A21" s="270" t="s">
        <v>5</v>
      </c>
      <c r="B21" s="271" t="s">
        <v>291</v>
      </c>
      <c r="C21" s="271" t="s">
        <v>292</v>
      </c>
      <c r="D21" s="585" t="s">
        <v>400</v>
      </c>
      <c r="E21" s="845" t="s">
        <v>398</v>
      </c>
      <c r="F21" s="845"/>
      <c r="G21" s="271" t="s">
        <v>396</v>
      </c>
      <c r="H21" s="845" t="s">
        <v>395</v>
      </c>
      <c r="I21" s="845"/>
      <c r="J21" s="585" t="s">
        <v>399</v>
      </c>
      <c r="K21" s="271" t="s">
        <v>89</v>
      </c>
      <c r="L21" s="271" t="s">
        <v>90</v>
      </c>
      <c r="M21" s="274" t="s">
        <v>91</v>
      </c>
    </row>
    <row r="22" spans="1:13" ht="15" customHeight="1" x14ac:dyDescent="0.2">
      <c r="A22" s="225"/>
      <c r="B22" s="222"/>
      <c r="C22" s="222"/>
      <c r="D22" s="222"/>
      <c r="E22" s="222"/>
      <c r="F22" s="226"/>
    </row>
    <row r="23" spans="1:13" ht="15" customHeight="1" x14ac:dyDescent="0.2">
      <c r="A23" s="846" t="s">
        <v>66</v>
      </c>
      <c r="B23" s="846"/>
      <c r="C23" s="846"/>
      <c r="D23" s="846"/>
      <c r="E23" s="846"/>
      <c r="F23" s="846"/>
      <c r="G23" s="846"/>
      <c r="H23" s="846"/>
      <c r="I23" s="846"/>
      <c r="J23" s="846"/>
      <c r="K23" s="846"/>
      <c r="L23" s="846"/>
      <c r="M23" s="846"/>
    </row>
    <row r="24" spans="1:13" ht="15" customHeight="1" x14ac:dyDescent="0.2">
      <c r="A24" s="225"/>
      <c r="B24" s="803" t="s">
        <v>377</v>
      </c>
      <c r="C24" s="804"/>
      <c r="D24" s="804"/>
      <c r="E24" s="804"/>
      <c r="F24" s="804"/>
      <c r="G24" s="804"/>
      <c r="H24" s="804"/>
      <c r="I24" s="804"/>
      <c r="J24" s="804"/>
      <c r="K24" s="804"/>
      <c r="L24" s="804"/>
      <c r="M24" s="805"/>
    </row>
    <row r="25" spans="1:13" ht="13.5" thickBot="1" x14ac:dyDescent="0.25">
      <c r="A25" s="228" t="str">
        <f>tableau!A16</f>
        <v>Catégorie</v>
      </c>
      <c r="B25" s="229">
        <v>1</v>
      </c>
      <c r="C25" s="229">
        <v>2</v>
      </c>
      <c r="D25" s="229">
        <v>3</v>
      </c>
      <c r="E25" s="229">
        <v>4</v>
      </c>
      <c r="F25" s="229">
        <v>5</v>
      </c>
      <c r="G25" s="229">
        <v>6</v>
      </c>
      <c r="H25" s="230">
        <v>7</v>
      </c>
      <c r="I25" s="229">
        <v>8</v>
      </c>
      <c r="J25" s="229">
        <v>9</v>
      </c>
      <c r="K25" s="229">
        <v>10</v>
      </c>
      <c r="L25" s="229" t="s">
        <v>378</v>
      </c>
      <c r="M25" s="231" t="s">
        <v>105</v>
      </c>
    </row>
    <row r="26" spans="1:13" ht="64.5" thickTop="1" x14ac:dyDescent="0.2">
      <c r="A26" s="232" t="s">
        <v>379</v>
      </c>
      <c r="B26" s="233">
        <f>tableau!C17</f>
        <v>20</v>
      </c>
      <c r="C26" s="233">
        <f>tableau!D17</f>
        <v>18</v>
      </c>
      <c r="D26" s="233">
        <f>tableau!E17</f>
        <v>16</v>
      </c>
      <c r="E26" s="233">
        <f>tableau!F17</f>
        <v>14</v>
      </c>
      <c r="F26" s="233">
        <f>tableau!G17</f>
        <v>8</v>
      </c>
      <c r="G26" s="233">
        <f>tableau!H17</f>
        <v>7</v>
      </c>
      <c r="H26" s="233">
        <f>tableau!I17</f>
        <v>6</v>
      </c>
      <c r="I26" s="233">
        <f>tableau!J17</f>
        <v>5</v>
      </c>
      <c r="J26" s="233">
        <f>tableau!K17</f>
        <v>4</v>
      </c>
      <c r="K26" s="233">
        <f>tableau!L17</f>
        <v>3</v>
      </c>
      <c r="L26" s="233">
        <f>tableau!M17</f>
        <v>1</v>
      </c>
      <c r="M26" s="234">
        <v>16</v>
      </c>
    </row>
    <row r="27" spans="1:13" ht="63.75" x14ac:dyDescent="0.2">
      <c r="A27" s="235" t="s">
        <v>583</v>
      </c>
      <c r="B27" s="236">
        <f>tableau!C18</f>
        <v>25</v>
      </c>
      <c r="C27" s="236">
        <f>tableau!D18</f>
        <v>23</v>
      </c>
      <c r="D27" s="236">
        <f>tableau!E18</f>
        <v>20</v>
      </c>
      <c r="E27" s="236">
        <f>tableau!F18</f>
        <v>18</v>
      </c>
      <c r="F27" s="236">
        <f>tableau!G18</f>
        <v>11</v>
      </c>
      <c r="G27" s="236">
        <f>tableau!H18</f>
        <v>10</v>
      </c>
      <c r="H27" s="236">
        <f>tableau!I18</f>
        <v>9</v>
      </c>
      <c r="I27" s="236">
        <f>tableau!J18</f>
        <v>8</v>
      </c>
      <c r="J27" s="236">
        <f>tableau!K18</f>
        <v>7</v>
      </c>
      <c r="K27" s="236">
        <f>tableau!L18</f>
        <v>6</v>
      </c>
      <c r="L27" s="236">
        <f>tableau!M18</f>
        <v>3</v>
      </c>
      <c r="M27" s="237">
        <v>20</v>
      </c>
    </row>
    <row r="28" spans="1:13" x14ac:dyDescent="0.2">
      <c r="E28" s="225"/>
      <c r="F28" s="225"/>
    </row>
    <row r="29" spans="1:13" x14ac:dyDescent="0.2">
      <c r="A29" s="223" t="s">
        <v>419</v>
      </c>
      <c r="E29" s="225"/>
      <c r="F29" s="225"/>
    </row>
    <row r="30" spans="1:13" x14ac:dyDescent="0.2">
      <c r="A30" s="782" t="s">
        <v>481</v>
      </c>
      <c r="B30" s="782"/>
      <c r="C30" s="782"/>
      <c r="D30" s="782"/>
      <c r="E30" s="782"/>
      <c r="F30" s="782"/>
      <c r="G30" s="782"/>
      <c r="H30" s="782"/>
      <c r="I30" s="782"/>
      <c r="J30" s="782"/>
      <c r="K30" s="782"/>
      <c r="L30" s="782"/>
      <c r="M30" s="782"/>
    </row>
    <row r="31" spans="1:13" x14ac:dyDescent="0.2">
      <c r="A31" s="782" t="s">
        <v>480</v>
      </c>
      <c r="B31" s="782"/>
      <c r="C31" s="782"/>
      <c r="D31" s="782"/>
      <c r="E31" s="782"/>
      <c r="F31" s="782"/>
      <c r="G31" s="782"/>
      <c r="H31" s="782"/>
      <c r="I31" s="782"/>
      <c r="J31" s="782"/>
      <c r="K31" s="782"/>
      <c r="L31" s="782"/>
      <c r="M31" s="782"/>
    </row>
    <row r="32" spans="1:13" x14ac:dyDescent="0.2">
      <c r="A32" s="782" t="s">
        <v>479</v>
      </c>
      <c r="B32" s="782"/>
      <c r="C32" s="782"/>
      <c r="D32" s="782"/>
      <c r="E32" s="782"/>
      <c r="F32" s="782"/>
      <c r="G32" s="782"/>
      <c r="H32" s="782"/>
      <c r="I32" s="782"/>
      <c r="J32" s="782"/>
      <c r="K32" s="782"/>
      <c r="L32" s="782"/>
      <c r="M32" s="782"/>
    </row>
    <row r="33" spans="1:13" x14ac:dyDescent="0.2">
      <c r="A33" s="782" t="s">
        <v>482</v>
      </c>
      <c r="B33" s="782"/>
      <c r="C33" s="782"/>
      <c r="D33" s="782"/>
      <c r="E33" s="782"/>
      <c r="F33" s="782"/>
      <c r="G33" s="782"/>
      <c r="H33" s="782"/>
      <c r="I33" s="782"/>
      <c r="J33" s="782"/>
      <c r="K33" s="782"/>
      <c r="L33" s="782"/>
      <c r="M33" s="782"/>
    </row>
    <row r="34" spans="1:13" s="264" customFormat="1" x14ac:dyDescent="0.2">
      <c r="A34" s="588" t="str">
        <f>gestion!V43</f>
        <v xml:space="preserve">N.B. :  Joindre une copie très lisible des résultats de compétition </v>
      </c>
      <c r="B34" s="588"/>
      <c r="C34" s="588"/>
      <c r="D34" s="588"/>
      <c r="E34" s="588"/>
      <c r="F34" s="588"/>
      <c r="G34" s="588"/>
      <c r="H34" s="588"/>
      <c r="I34" s="588"/>
      <c r="J34" s="588"/>
      <c r="K34" s="588"/>
      <c r="L34" s="588"/>
      <c r="M34" s="588"/>
    </row>
    <row r="35" spans="1:13" x14ac:dyDescent="0.2">
      <c r="A35" s="811"/>
      <c r="B35" s="811"/>
      <c r="C35" s="811"/>
      <c r="D35" s="811"/>
      <c r="E35" s="811"/>
      <c r="F35" s="811"/>
    </row>
    <row r="36" spans="1:13" s="278" customFormat="1" x14ac:dyDescent="0.2">
      <c r="A36" s="277" t="s">
        <v>31</v>
      </c>
      <c r="B36" s="841" t="s">
        <v>388</v>
      </c>
      <c r="C36" s="842"/>
      <c r="D36" s="841" t="s">
        <v>389</v>
      </c>
      <c r="E36" s="842"/>
      <c r="F36" s="841" t="s">
        <v>68</v>
      </c>
      <c r="G36" s="842"/>
      <c r="H36" s="841" t="s">
        <v>32</v>
      </c>
      <c r="I36" s="842"/>
      <c r="J36" s="843" t="s">
        <v>6</v>
      </c>
      <c r="K36" s="844"/>
    </row>
    <row r="37" spans="1:13" x14ac:dyDescent="0.2">
      <c r="A37" s="282" t="str">
        <f>+gestion!W14</f>
        <v>Jeux du Québec</v>
      </c>
      <c r="B37" s="856"/>
      <c r="C37" s="825"/>
      <c r="D37" s="856"/>
      <c r="E37" s="825"/>
      <c r="F37" s="825" t="s">
        <v>67</v>
      </c>
      <c r="G37" s="825"/>
      <c r="H37" s="825"/>
      <c r="I37" s="825"/>
      <c r="J37" s="830" t="str">
        <f>IF(OR(B37&lt;2,B37="",H37="",H37&lt;1,H37&gt;B37-1,D37="",D37&lt;=1,D37&gt;11,AND(B37&gt;=5,H37&gt;=5)),"",IF(B37&gt;=5,VLOOKUP(H37,tableau!$C$1:$M$6,HLOOKUP(D37,tableau!$C$1:$M$1,1,FALSE),FALSE),IF(B37=4,VLOOKUP(H37,tableau!$C$7:$M$9,HLOOKUP(D37,tableau!$C$1:$M$1,1,FALSE),FALSE),IF(B37=3,VLOOKUP(H37,tableau!$C$10:$M$11,HLOOKUP(D37,tableau!$C$1:$M$1,1,FALSE),FALSE),IF(B37=2,VLOOKUP(H37,tableau!$C$12:$M$12,HLOOKUP(D37,tableau!$C$1:$M$1,1,FALSE),FALSE),"")))))</f>
        <v/>
      </c>
      <c r="K37" s="831"/>
      <c r="L37" s="212"/>
      <c r="M37" s="212"/>
    </row>
    <row r="38" spans="1:13" x14ac:dyDescent="0.2">
      <c r="A38" s="283" t="str">
        <f>+gestion!X14</f>
        <v>Finale Régionale</v>
      </c>
      <c r="B38" s="825"/>
      <c r="C38" s="825"/>
      <c r="D38" s="825"/>
      <c r="E38" s="825"/>
      <c r="F38" s="825"/>
      <c r="G38" s="825"/>
      <c r="H38" s="825"/>
      <c r="I38" s="825"/>
      <c r="J38" s="832"/>
      <c r="K38" s="833"/>
      <c r="L38" s="212"/>
      <c r="M38" s="212"/>
    </row>
    <row r="39" spans="1:13" x14ac:dyDescent="0.2">
      <c r="A39" s="282" t="str">
        <f>+gestion!W16</f>
        <v>Jeux du Québec</v>
      </c>
      <c r="B39" s="856"/>
      <c r="C39" s="825"/>
      <c r="D39" s="856"/>
      <c r="E39" s="825"/>
      <c r="F39" s="825" t="s">
        <v>67</v>
      </c>
      <c r="G39" s="825"/>
      <c r="H39" s="825"/>
      <c r="I39" s="825"/>
      <c r="J39" s="830">
        <f>IF(L39="oui",16,IF(ISTEXT(H39)=TRUE,0,IF(H39&gt;=1,IF(H39&gt;=11,1,HLOOKUP(H39,tableau!$C$16:$L$18,2,FALSE)),0)))</f>
        <v>0</v>
      </c>
      <c r="K39" s="831"/>
      <c r="L39" s="212"/>
      <c r="M39" s="212"/>
    </row>
    <row r="40" spans="1:13" x14ac:dyDescent="0.2">
      <c r="A40" s="283" t="str">
        <f>+gestion!X16</f>
        <v>Finale Provinciale</v>
      </c>
      <c r="B40" s="825"/>
      <c r="C40" s="825"/>
      <c r="D40" s="825"/>
      <c r="E40" s="825"/>
      <c r="F40" s="825"/>
      <c r="G40" s="825"/>
      <c r="H40" s="825"/>
      <c r="I40" s="825"/>
      <c r="J40" s="832"/>
      <c r="K40" s="833"/>
      <c r="L40" s="212"/>
      <c r="M40" s="212"/>
    </row>
    <row r="41" spans="1:13" x14ac:dyDescent="0.2">
      <c r="A41" s="586" t="str">
        <f>+gestion!W3</f>
        <v>Provinciaux d'été</v>
      </c>
      <c r="B41" s="819"/>
      <c r="C41" s="820"/>
      <c r="D41" s="855"/>
      <c r="E41" s="820"/>
      <c r="F41" s="819" t="s">
        <v>45</v>
      </c>
      <c r="G41" s="820"/>
      <c r="H41" s="819"/>
      <c r="I41" s="820"/>
      <c r="J41" s="821">
        <f>IF(L41="oui",16,IF(ISTEXT(H41)=TRUE,0,IF(H41&gt;=1,IF(H41&gt;=11,1,HLOOKUP(H41,tableau!$C$16:$L$18,2,FALSE)),0)))</f>
        <v>0</v>
      </c>
      <c r="K41" s="822"/>
      <c r="L41" s="212"/>
      <c r="M41" s="212"/>
    </row>
    <row r="42" spans="1:13" x14ac:dyDescent="0.2">
      <c r="A42" s="616" t="s">
        <v>577</v>
      </c>
      <c r="B42" s="819"/>
      <c r="C42" s="820"/>
      <c r="D42" s="855"/>
      <c r="E42" s="820"/>
      <c r="F42" s="819" t="s">
        <v>45</v>
      </c>
      <c r="G42" s="820"/>
      <c r="H42" s="819"/>
      <c r="I42" s="820"/>
      <c r="J42" s="821">
        <f>IF(L42="oui",20,IF(ISTEXT(H42)=TRUE,0,IF(H42&gt;=1,IF(H42&gt;=11,3,HLOOKUP(H42,tableau!$C$16:$L$18,3,FALSE)),0)))</f>
        <v>0</v>
      </c>
      <c r="K42" s="822"/>
      <c r="L42" s="212"/>
      <c r="M42" s="212"/>
    </row>
    <row r="43" spans="1:13" ht="16.5" customHeight="1" x14ac:dyDescent="0.2">
      <c r="A43" s="286" t="str">
        <f>+gestion!W12</f>
        <v>Section B 2020</v>
      </c>
      <c r="B43" s="855"/>
      <c r="C43" s="820"/>
      <c r="D43" s="819"/>
      <c r="E43" s="820"/>
      <c r="F43" s="819" t="s">
        <v>45</v>
      </c>
      <c r="G43" s="820"/>
      <c r="H43" s="819"/>
      <c r="I43" s="820"/>
      <c r="J43" s="821">
        <f>IF(L43="oui",16,IF(ISTEXT(H43)=TRUE,0,IF(H43&gt;=1,IF(H43&gt;=11,1,HLOOKUP(H43,tableau!$C$16:$L$18,2,FALSE)),0)))</f>
        <v>0</v>
      </c>
      <c r="K43" s="822"/>
      <c r="L43" s="212"/>
      <c r="M43" s="212"/>
    </row>
    <row r="44" spans="1:13" s="264" customFormat="1" ht="13.5" thickBot="1" x14ac:dyDescent="0.25">
      <c r="A44" s="262"/>
      <c r="B44" s="262"/>
      <c r="C44" s="587"/>
      <c r="D44" s="587"/>
      <c r="E44" s="223"/>
      <c r="F44" s="223"/>
      <c r="G44" s="223"/>
      <c r="H44" s="835" t="s">
        <v>36</v>
      </c>
      <c r="I44" s="835"/>
      <c r="J44" s="834">
        <f>SUM(J37:J43)</f>
        <v>0</v>
      </c>
      <c r="K44" s="834"/>
    </row>
    <row r="45" spans="1:13" ht="13.5" thickTop="1" x14ac:dyDescent="0.2">
      <c r="A45" s="851"/>
      <c r="B45" s="851"/>
      <c r="C45" s="851"/>
      <c r="D45" s="851"/>
      <c r="E45" s="851"/>
      <c r="F45" s="851"/>
      <c r="G45" s="851"/>
      <c r="H45" s="210"/>
    </row>
    <row r="46" spans="1:13" x14ac:dyDescent="0.2">
      <c r="A46" s="851"/>
      <c r="B46" s="851"/>
      <c r="C46" s="851"/>
      <c r="D46" s="851"/>
      <c r="E46" s="851"/>
      <c r="F46" s="851"/>
      <c r="G46" s="851"/>
      <c r="H46" s="210"/>
    </row>
    <row r="47" spans="1:13" x14ac:dyDescent="0.2">
      <c r="H47" s="210"/>
    </row>
    <row r="48" spans="1:13" x14ac:dyDescent="0.2">
      <c r="C48" s="580" t="s">
        <v>52</v>
      </c>
      <c r="D48" s="580"/>
      <c r="H48" s="781" t="str">
        <f>+'données a remplir'!$F$8</f>
        <v/>
      </c>
      <c r="I48" s="781"/>
      <c r="J48" s="781"/>
      <c r="K48" s="781"/>
      <c r="L48" s="781"/>
    </row>
    <row r="49" spans="3:12" x14ac:dyDescent="0.2">
      <c r="C49" s="580"/>
      <c r="D49" s="245"/>
      <c r="H49" s="245"/>
      <c r="I49" s="245"/>
      <c r="J49" s="245"/>
      <c r="K49" s="245"/>
      <c r="L49" s="245"/>
    </row>
    <row r="50" spans="3:12" x14ac:dyDescent="0.2">
      <c r="C50" s="580" t="s">
        <v>53</v>
      </c>
      <c r="D50" s="580"/>
      <c r="H50" s="781" t="str">
        <f>+'données a remplir'!F9</f>
        <v/>
      </c>
      <c r="I50" s="781"/>
      <c r="J50" s="781"/>
      <c r="K50" s="781"/>
      <c r="L50" s="781"/>
    </row>
    <row r="51" spans="3:12" x14ac:dyDescent="0.2">
      <c r="C51" s="580"/>
      <c r="D51" s="245"/>
      <c r="H51" s="245"/>
      <c r="I51" s="245"/>
      <c r="J51" s="245"/>
      <c r="K51" s="245"/>
      <c r="L51" s="245"/>
    </row>
    <row r="52" spans="3:12" x14ac:dyDescent="0.2">
      <c r="C52" s="780" t="s">
        <v>54</v>
      </c>
      <c r="D52" s="780"/>
      <c r="H52" s="781" t="str">
        <f>+'données a remplir'!$F$10</f>
        <v/>
      </c>
      <c r="I52" s="781"/>
      <c r="J52" s="781"/>
      <c r="K52" s="781"/>
      <c r="L52" s="781"/>
    </row>
  </sheetData>
  <sheetProtection algorithmName="SHA-512" hashValue="w5ynztUV3+rLS7E/6wawf0TXtQ1YfiwZdd5qTOoNEj+mLSnkCFQLCSsYUwZaviEh+f2d2zvHgQowDflZhvqAnQ==" saltValue="pbB9xmx8uBjqeBizso7J+g==" spinCount="100000" sheet="1" objects="1" scenarios="1"/>
  <protectedRanges>
    <protectedRange sqref="B8:F10 J8:M10" name="Plage1"/>
    <protectedRange sqref="B37:E43" name="Plage2"/>
    <protectedRange sqref="H37:I43" name="Plage3"/>
  </protectedRanges>
  <mergeCells count="71">
    <mergeCell ref="B42:C42"/>
    <mergeCell ref="D42:E42"/>
    <mergeCell ref="F42:G42"/>
    <mergeCell ref="H42:I42"/>
    <mergeCell ref="J42:K42"/>
    <mergeCell ref="C52:D52"/>
    <mergeCell ref="H52:L52"/>
    <mergeCell ref="H44:I44"/>
    <mergeCell ref="J44:K44"/>
    <mergeCell ref="A45:G45"/>
    <mergeCell ref="A46:G46"/>
    <mergeCell ref="H48:L48"/>
    <mergeCell ref="H50:L50"/>
    <mergeCell ref="B43:C43"/>
    <mergeCell ref="D43:E43"/>
    <mergeCell ref="F43:G43"/>
    <mergeCell ref="H43:I43"/>
    <mergeCell ref="J43:K43"/>
    <mergeCell ref="B41:C41"/>
    <mergeCell ref="D41:E41"/>
    <mergeCell ref="F41:G41"/>
    <mergeCell ref="H41:I41"/>
    <mergeCell ref="J41:K41"/>
    <mergeCell ref="B39:C40"/>
    <mergeCell ref="D39:E40"/>
    <mergeCell ref="F39:G40"/>
    <mergeCell ref="H39:I40"/>
    <mergeCell ref="J39:K40"/>
    <mergeCell ref="B37:C38"/>
    <mergeCell ref="D37:E38"/>
    <mergeCell ref="F37:G38"/>
    <mergeCell ref="H37:I38"/>
    <mergeCell ref="J37:K38"/>
    <mergeCell ref="A31:M31"/>
    <mergeCell ref="A32:M32"/>
    <mergeCell ref="A33:M33"/>
    <mergeCell ref="A35:F35"/>
    <mergeCell ref="B36:C36"/>
    <mergeCell ref="D36:E36"/>
    <mergeCell ref="F36:G36"/>
    <mergeCell ref="H36:I36"/>
    <mergeCell ref="J36:K36"/>
    <mergeCell ref="E21:F21"/>
    <mergeCell ref="H21:I21"/>
    <mergeCell ref="A23:M23"/>
    <mergeCell ref="B24:M24"/>
    <mergeCell ref="A30:M30"/>
    <mergeCell ref="J12:M12"/>
    <mergeCell ref="A15:M15"/>
    <mergeCell ref="A16:M16"/>
    <mergeCell ref="A18:M18"/>
    <mergeCell ref="E20:F20"/>
    <mergeCell ref="H20:I20"/>
    <mergeCell ref="B11:C11"/>
    <mergeCell ref="D11:E11"/>
    <mergeCell ref="F11:G11"/>
    <mergeCell ref="H11:I11"/>
    <mergeCell ref="B12:F12"/>
    <mergeCell ref="H12:I12"/>
    <mergeCell ref="B8:F8"/>
    <mergeCell ref="H8:I8"/>
    <mergeCell ref="J8:M8"/>
    <mergeCell ref="H9:I9"/>
    <mergeCell ref="B10:F10"/>
    <mergeCell ref="H10:I10"/>
    <mergeCell ref="J10:M10"/>
    <mergeCell ref="A2:M2"/>
    <mergeCell ref="A3:M3"/>
    <mergeCell ref="A4:M4"/>
    <mergeCell ref="A5:M5"/>
    <mergeCell ref="A6:M6"/>
  </mergeCells>
  <printOptions horizontalCentered="1"/>
  <pageMargins left="0" right="0" top="0.55118110236220474" bottom="0.35433070866141736" header="0.31496062992125984" footer="0.31496062992125984"/>
  <pageSetup scale="86" orientation="portrait" r:id="rId1"/>
  <headerFooter>
    <oddHeader>&amp;LLauréats 2019</oddHeader>
    <oddFooter>&amp;C&amp;14PATINAGE LAURENTIDES&amp;R&amp;A</oddFooter>
  </headerFooter>
  <colBreaks count="2" manualBreakCount="2">
    <brk id="13" max="1048575" man="1"/>
    <brk id="26" max="1048575" man="1"/>
  </colBreaks>
  <ignoredErrors>
    <ignoredError sqref="J42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AD62"/>
  <sheetViews>
    <sheetView showGridLines="0" topLeftCell="A6" zoomScaleNormal="100" workbookViewId="0">
      <selection activeCell="B8" sqref="B8:F8"/>
    </sheetView>
  </sheetViews>
  <sheetFormatPr baseColWidth="10" defaultRowHeight="12.75" x14ac:dyDescent="0.2"/>
  <cols>
    <col min="1" max="1" width="25.85546875" style="210" customWidth="1"/>
    <col min="2" max="3" width="8" style="210" customWidth="1"/>
    <col min="4" max="4" width="8.85546875" style="210" customWidth="1"/>
    <col min="5" max="7" width="8" style="210" customWidth="1"/>
    <col min="8" max="8" width="8" style="211" customWidth="1"/>
    <col min="9" max="13" width="8" style="210" customWidth="1"/>
    <col min="14" max="16384" width="11.42578125" style="212"/>
  </cols>
  <sheetData>
    <row r="1" spans="1:30" x14ac:dyDescent="0.2">
      <c r="A1" s="209"/>
      <c r="B1" s="209"/>
      <c r="C1" s="209"/>
      <c r="D1" s="209"/>
      <c r="E1" s="209"/>
      <c r="F1" s="209"/>
    </row>
    <row r="2" spans="1:30" x14ac:dyDescent="0.2">
      <c r="A2" s="794" t="s">
        <v>14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</row>
    <row r="3" spans="1:30" x14ac:dyDescent="0.2">
      <c r="A3" s="795" t="s">
        <v>43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</row>
    <row r="4" spans="1:30" s="214" customForma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</row>
    <row r="5" spans="1:30" s="214" customFormat="1" ht="15.75" customHeight="1" x14ac:dyDescent="0.25">
      <c r="A5" s="799" t="s">
        <v>5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</row>
    <row r="6" spans="1:30" s="214" customFormat="1" ht="15.75" customHeight="1" x14ac:dyDescent="0.2">
      <c r="A6" s="801" t="str">
        <f>+gestion!B29</f>
        <v>PATINEUSE RÉGIONALE NOVICE EN SIMPLE</v>
      </c>
      <c r="B6" s="801"/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1"/>
    </row>
    <row r="8" spans="1:30" x14ac:dyDescent="0.2">
      <c r="A8" s="216" t="s">
        <v>48</v>
      </c>
      <c r="B8" s="790"/>
      <c r="C8" s="790"/>
      <c r="D8" s="790"/>
      <c r="E8" s="790"/>
      <c r="F8" s="790"/>
      <c r="H8" s="800" t="s">
        <v>51</v>
      </c>
      <c r="I8" s="800"/>
      <c r="J8" s="807"/>
      <c r="K8" s="807"/>
      <c r="L8" s="807"/>
      <c r="M8" s="807"/>
    </row>
    <row r="9" spans="1:30" x14ac:dyDescent="0.2">
      <c r="A9" s="216"/>
      <c r="B9" s="217"/>
      <c r="C9" s="217"/>
      <c r="D9" s="217"/>
      <c r="E9" s="217"/>
      <c r="F9" s="217"/>
      <c r="H9" s="800"/>
      <c r="I9" s="800"/>
      <c r="J9" s="307"/>
      <c r="K9" s="308"/>
      <c r="L9" s="308"/>
      <c r="M9" s="308"/>
    </row>
    <row r="10" spans="1:30" x14ac:dyDescent="0.2">
      <c r="A10" s="216" t="s">
        <v>74</v>
      </c>
      <c r="B10" s="790"/>
      <c r="C10" s="790"/>
      <c r="D10" s="790"/>
      <c r="E10" s="790"/>
      <c r="F10" s="790"/>
      <c r="H10" s="800" t="s">
        <v>13</v>
      </c>
      <c r="I10" s="800"/>
      <c r="J10" s="807"/>
      <c r="K10" s="807"/>
      <c r="L10" s="807"/>
      <c r="M10" s="807"/>
    </row>
    <row r="11" spans="1:30" x14ac:dyDescent="0.2">
      <c r="A11" s="294"/>
      <c r="B11" s="802"/>
      <c r="C11" s="802"/>
      <c r="D11" s="800"/>
      <c r="E11" s="800"/>
      <c r="F11" s="802"/>
      <c r="G11" s="802"/>
      <c r="H11" s="800"/>
      <c r="I11" s="800"/>
      <c r="J11" s="309"/>
      <c r="K11" s="309"/>
      <c r="L11" s="309"/>
      <c r="M11" s="309"/>
    </row>
    <row r="12" spans="1:30" x14ac:dyDescent="0.2">
      <c r="A12" s="261" t="s">
        <v>50</v>
      </c>
      <c r="B12" s="790">
        <f>'données a remplir'!$E$7</f>
        <v>0</v>
      </c>
      <c r="C12" s="790"/>
      <c r="D12" s="790"/>
      <c r="E12" s="790"/>
      <c r="F12" s="790"/>
      <c r="H12" s="808" t="s">
        <v>380</v>
      </c>
      <c r="I12" s="808"/>
      <c r="J12" s="807">
        <f>'données a remplir'!$E$6</f>
        <v>0</v>
      </c>
      <c r="K12" s="807">
        <f>'données a remplir'!$E$6</f>
        <v>0</v>
      </c>
      <c r="L12" s="807"/>
      <c r="M12" s="807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</row>
    <row r="13" spans="1:30" x14ac:dyDescent="0.2">
      <c r="A13" s="220"/>
      <c r="B13" s="221"/>
      <c r="C13" s="221"/>
      <c r="D13" s="220"/>
      <c r="E13" s="222"/>
      <c r="F13" s="222"/>
    </row>
    <row r="14" spans="1:30" ht="12.6" customHeight="1" x14ac:dyDescent="0.2">
      <c r="A14" s="223" t="s">
        <v>416</v>
      </c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</row>
    <row r="15" spans="1:30" ht="15" customHeight="1" x14ac:dyDescent="0.2">
      <c r="A15" s="806" t="str">
        <f>+gestion!V41</f>
        <v>Chaque Club enverra 3 candidatures.</v>
      </c>
      <c r="B15" s="806"/>
      <c r="C15" s="806"/>
      <c r="D15" s="806"/>
      <c r="E15" s="806"/>
      <c r="F15" s="806"/>
      <c r="G15" s="806"/>
      <c r="H15" s="806"/>
      <c r="I15" s="806"/>
      <c r="J15" s="806"/>
      <c r="K15" s="806"/>
      <c r="L15" s="806"/>
      <c r="M15" s="806"/>
      <c r="N15" s="224"/>
      <c r="O15" s="224"/>
      <c r="P15" s="224"/>
      <c r="Q15" s="224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</row>
    <row r="16" spans="1:30" ht="15" customHeight="1" x14ac:dyDescent="0.2">
      <c r="A16" s="256" t="str">
        <f>gestion!V39</f>
        <v>Aucune limite d'âge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24"/>
      <c r="O16" s="224"/>
      <c r="P16" s="224"/>
      <c r="Q16" s="224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</row>
    <row r="17" spans="1:30" ht="15" customHeight="1" x14ac:dyDescent="0.2">
      <c r="A17" s="806" t="str">
        <f>gestion!V47</f>
        <v>Avoir compétitionné la majorité des compétitions dans cette catégorie</v>
      </c>
      <c r="B17" s="806"/>
      <c r="C17" s="806"/>
      <c r="D17" s="806"/>
      <c r="E17" s="806"/>
      <c r="F17" s="806"/>
      <c r="G17" s="806"/>
      <c r="H17" s="806"/>
      <c r="I17" s="806"/>
      <c r="J17" s="806"/>
      <c r="K17" s="806"/>
      <c r="L17" s="806"/>
      <c r="M17" s="806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</row>
    <row r="18" spans="1:30" ht="15" customHeight="1" x14ac:dyDescent="0.2">
      <c r="A18" s="256"/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</row>
    <row r="19" spans="1:30" ht="15" customHeight="1" x14ac:dyDescent="0.2">
      <c r="A19" s="846" t="s">
        <v>397</v>
      </c>
      <c r="B19" s="846"/>
      <c r="C19" s="846"/>
      <c r="D19" s="846"/>
      <c r="E19" s="846"/>
      <c r="F19" s="846"/>
      <c r="G19" s="846"/>
      <c r="H19" s="846"/>
      <c r="I19" s="846"/>
      <c r="J19" s="846"/>
      <c r="K19" s="846"/>
      <c r="L19" s="846"/>
      <c r="M19" s="846"/>
    </row>
    <row r="20" spans="1:30" ht="15" customHeight="1" x14ac:dyDescent="0.2">
      <c r="A20" s="256"/>
      <c r="B20" s="256"/>
      <c r="C20" s="256"/>
      <c r="D20" s="256"/>
      <c r="E20" s="256"/>
      <c r="F20" s="256"/>
      <c r="G20" s="256"/>
    </row>
    <row r="21" spans="1:30" ht="15" customHeight="1" thickBot="1" x14ac:dyDescent="0.25">
      <c r="A21" s="265" t="s">
        <v>394</v>
      </c>
      <c r="B21" s="267">
        <v>2</v>
      </c>
      <c r="C21" s="267">
        <v>3</v>
      </c>
      <c r="D21" s="267">
        <v>4</v>
      </c>
      <c r="E21" s="847">
        <v>5</v>
      </c>
      <c r="F21" s="847"/>
      <c r="G21" s="267">
        <v>6</v>
      </c>
      <c r="H21" s="847">
        <v>7</v>
      </c>
      <c r="I21" s="847"/>
      <c r="J21" s="268">
        <v>8</v>
      </c>
      <c r="K21" s="267">
        <v>9</v>
      </c>
      <c r="L21" s="267">
        <v>10</v>
      </c>
      <c r="M21" s="269">
        <v>11</v>
      </c>
    </row>
    <row r="22" spans="1:30" ht="27.75" customHeight="1" thickTop="1" x14ac:dyDescent="0.2">
      <c r="A22" s="270" t="s">
        <v>5</v>
      </c>
      <c r="B22" s="271" t="s">
        <v>291</v>
      </c>
      <c r="C22" s="271" t="s">
        <v>292</v>
      </c>
      <c r="D22" s="273" t="s">
        <v>400</v>
      </c>
      <c r="E22" s="845" t="s">
        <v>398</v>
      </c>
      <c r="F22" s="845"/>
      <c r="G22" s="271" t="s">
        <v>396</v>
      </c>
      <c r="H22" s="845" t="s">
        <v>395</v>
      </c>
      <c r="I22" s="845"/>
      <c r="J22" s="273" t="s">
        <v>399</v>
      </c>
      <c r="K22" s="271" t="s">
        <v>89</v>
      </c>
      <c r="L22" s="271" t="s">
        <v>90</v>
      </c>
      <c r="M22" s="274" t="s">
        <v>91</v>
      </c>
    </row>
    <row r="23" spans="1:30" ht="15" customHeight="1" x14ac:dyDescent="0.2">
      <c r="A23" s="225"/>
      <c r="B23" s="222"/>
      <c r="C23" s="222"/>
      <c r="D23" s="222"/>
      <c r="E23" s="222"/>
      <c r="F23" s="226"/>
    </row>
    <row r="24" spans="1:30" ht="15" customHeight="1" x14ac:dyDescent="0.2">
      <c r="A24" s="846" t="s">
        <v>66</v>
      </c>
      <c r="B24" s="846"/>
      <c r="C24" s="846"/>
      <c r="D24" s="846"/>
      <c r="E24" s="846"/>
      <c r="F24" s="846"/>
      <c r="G24" s="846"/>
      <c r="H24" s="846"/>
      <c r="I24" s="846"/>
      <c r="J24" s="846"/>
      <c r="K24" s="846"/>
      <c r="L24" s="846"/>
      <c r="M24" s="846"/>
    </row>
    <row r="25" spans="1:30" ht="15" customHeight="1" x14ac:dyDescent="0.2">
      <c r="A25" s="225"/>
      <c r="B25" s="803" t="s">
        <v>377</v>
      </c>
      <c r="C25" s="804"/>
      <c r="D25" s="804"/>
      <c r="E25" s="804"/>
      <c r="F25" s="804"/>
      <c r="G25" s="804"/>
      <c r="H25" s="804"/>
      <c r="I25" s="804"/>
      <c r="J25" s="804"/>
      <c r="K25" s="804"/>
      <c r="L25" s="804"/>
      <c r="M25" s="805"/>
    </row>
    <row r="26" spans="1:30" ht="13.5" thickBot="1" x14ac:dyDescent="0.25">
      <c r="A26" s="228" t="str">
        <f>tableau!A16</f>
        <v>Catégorie</v>
      </c>
      <c r="B26" s="229">
        <v>1</v>
      </c>
      <c r="C26" s="229">
        <v>2</v>
      </c>
      <c r="D26" s="229">
        <v>3</v>
      </c>
      <c r="E26" s="229">
        <v>4</v>
      </c>
      <c r="F26" s="229">
        <v>5</v>
      </c>
      <c r="G26" s="229">
        <v>6</v>
      </c>
      <c r="H26" s="230">
        <v>7</v>
      </c>
      <c r="I26" s="229">
        <v>8</v>
      </c>
      <c r="J26" s="229">
        <v>9</v>
      </c>
      <c r="K26" s="229">
        <v>10</v>
      </c>
      <c r="L26" s="229" t="s">
        <v>378</v>
      </c>
      <c r="M26" s="231" t="s">
        <v>105</v>
      </c>
    </row>
    <row r="27" spans="1:30" ht="64.5" thickTop="1" x14ac:dyDescent="0.2">
      <c r="A27" s="232" t="s">
        <v>379</v>
      </c>
      <c r="B27" s="233">
        <f>tableau!C17</f>
        <v>20</v>
      </c>
      <c r="C27" s="233">
        <f>tableau!D17</f>
        <v>18</v>
      </c>
      <c r="D27" s="233">
        <f>tableau!E17</f>
        <v>16</v>
      </c>
      <c r="E27" s="233">
        <f>tableau!F17</f>
        <v>14</v>
      </c>
      <c r="F27" s="233">
        <f>tableau!G17</f>
        <v>8</v>
      </c>
      <c r="G27" s="233">
        <f>tableau!H17</f>
        <v>7</v>
      </c>
      <c r="H27" s="233">
        <f>tableau!I17</f>
        <v>6</v>
      </c>
      <c r="I27" s="233">
        <f>tableau!J17</f>
        <v>5</v>
      </c>
      <c r="J27" s="233">
        <f>tableau!K17</f>
        <v>4</v>
      </c>
      <c r="K27" s="233">
        <f>tableau!L17</f>
        <v>3</v>
      </c>
      <c r="L27" s="233">
        <f>tableau!M17</f>
        <v>1</v>
      </c>
      <c r="M27" s="234">
        <v>16</v>
      </c>
    </row>
    <row r="28" spans="1:30" ht="63.75" x14ac:dyDescent="0.2">
      <c r="A28" s="235" t="s">
        <v>583</v>
      </c>
      <c r="B28" s="236">
        <f>tableau!C18</f>
        <v>25</v>
      </c>
      <c r="C28" s="236">
        <f>tableau!D18</f>
        <v>23</v>
      </c>
      <c r="D28" s="236">
        <f>tableau!E18</f>
        <v>20</v>
      </c>
      <c r="E28" s="236">
        <f>tableau!F18</f>
        <v>18</v>
      </c>
      <c r="F28" s="236">
        <f>tableau!G18</f>
        <v>11</v>
      </c>
      <c r="G28" s="236">
        <f>tableau!H18</f>
        <v>10</v>
      </c>
      <c r="H28" s="236">
        <f>tableau!I18</f>
        <v>9</v>
      </c>
      <c r="I28" s="236">
        <f>tableau!J18</f>
        <v>8</v>
      </c>
      <c r="J28" s="236">
        <f>tableau!K18</f>
        <v>7</v>
      </c>
      <c r="K28" s="236">
        <f>tableau!L18</f>
        <v>6</v>
      </c>
      <c r="L28" s="236">
        <f>tableau!M18</f>
        <v>3</v>
      </c>
      <c r="M28" s="237">
        <v>20</v>
      </c>
    </row>
    <row r="29" spans="1:30" x14ac:dyDescent="0.2">
      <c r="A29" s="275"/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</row>
    <row r="30" spans="1:30" x14ac:dyDescent="0.2">
      <c r="A30" s="223" t="s">
        <v>419</v>
      </c>
      <c r="E30" s="225"/>
      <c r="F30" s="225"/>
    </row>
    <row r="31" spans="1:30" x14ac:dyDescent="0.2">
      <c r="A31" s="782" t="s">
        <v>481</v>
      </c>
      <c r="B31" s="782"/>
      <c r="C31" s="782"/>
      <c r="D31" s="782"/>
      <c r="E31" s="782"/>
      <c r="F31" s="782"/>
      <c r="G31" s="782"/>
      <c r="H31" s="782"/>
      <c r="I31" s="782"/>
      <c r="J31" s="782"/>
      <c r="K31" s="782"/>
      <c r="L31" s="782"/>
      <c r="M31" s="782"/>
    </row>
    <row r="32" spans="1:30" x14ac:dyDescent="0.2">
      <c r="A32" s="782" t="s">
        <v>480</v>
      </c>
      <c r="B32" s="782"/>
      <c r="C32" s="782"/>
      <c r="D32" s="782"/>
      <c r="E32" s="782"/>
      <c r="F32" s="782"/>
      <c r="G32" s="782"/>
      <c r="H32" s="782"/>
      <c r="I32" s="782"/>
      <c r="J32" s="782"/>
      <c r="K32" s="782"/>
      <c r="L32" s="782"/>
      <c r="M32" s="782"/>
    </row>
    <row r="33" spans="1:13" x14ac:dyDescent="0.2">
      <c r="A33" s="782" t="s">
        <v>479</v>
      </c>
      <c r="B33" s="782"/>
      <c r="C33" s="782"/>
      <c r="D33" s="782"/>
      <c r="E33" s="782"/>
      <c r="F33" s="782"/>
      <c r="G33" s="782"/>
      <c r="H33" s="782"/>
      <c r="I33" s="782"/>
      <c r="J33" s="782"/>
      <c r="K33" s="782"/>
      <c r="L33" s="782"/>
      <c r="M33" s="782"/>
    </row>
    <row r="34" spans="1:13" x14ac:dyDescent="0.2">
      <c r="A34" s="782" t="s">
        <v>482</v>
      </c>
      <c r="B34" s="782"/>
      <c r="C34" s="782"/>
      <c r="D34" s="782"/>
      <c r="E34" s="782"/>
      <c r="F34" s="782"/>
      <c r="G34" s="782"/>
      <c r="H34" s="782"/>
      <c r="I34" s="782"/>
      <c r="J34" s="782"/>
      <c r="K34" s="782"/>
      <c r="L34" s="782"/>
      <c r="M34" s="782"/>
    </row>
    <row r="35" spans="1:13" x14ac:dyDescent="0.2">
      <c r="A35" s="811" t="str">
        <f>_xlfn.CONCAT(gestion!V49,", ",gestion!V50)</f>
        <v>Seules les compétitions régionales inscrites ci-dessous sont éligibles pour les lauréats, S.V.P. n'en ajouter aucune autre.</v>
      </c>
      <c r="B35" s="811"/>
      <c r="C35" s="811"/>
      <c r="D35" s="811"/>
      <c r="E35" s="811"/>
      <c r="F35" s="811"/>
      <c r="G35" s="811"/>
      <c r="H35" s="811"/>
      <c r="I35" s="811"/>
      <c r="J35" s="811"/>
      <c r="K35" s="811"/>
      <c r="L35" s="811"/>
      <c r="M35" s="811"/>
    </row>
    <row r="36" spans="1:13" x14ac:dyDescent="0.2">
      <c r="A36" s="255" t="str">
        <f>gestion!V45</f>
        <v>Aucun point de participation n'est accordé.</v>
      </c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</row>
    <row r="37" spans="1:13" x14ac:dyDescent="0.2">
      <c r="A37" s="255" t="str">
        <f>gestion!V43</f>
        <v xml:space="preserve">N.B. :  Joindre une copie très lisible des résultats de compétition </v>
      </c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</row>
    <row r="38" spans="1:13" x14ac:dyDescent="0.2">
      <c r="A38" s="811"/>
      <c r="B38" s="811"/>
      <c r="C38" s="811"/>
      <c r="D38" s="811"/>
      <c r="E38" s="811"/>
      <c r="F38" s="811"/>
    </row>
    <row r="39" spans="1:13" s="278" customFormat="1" x14ac:dyDescent="0.2">
      <c r="A39" s="277" t="s">
        <v>31</v>
      </c>
      <c r="B39" s="841" t="s">
        <v>388</v>
      </c>
      <c r="C39" s="842"/>
      <c r="D39" s="841" t="s">
        <v>389</v>
      </c>
      <c r="E39" s="842"/>
      <c r="F39" s="841" t="s">
        <v>68</v>
      </c>
      <c r="G39" s="842"/>
      <c r="H39" s="841" t="s">
        <v>32</v>
      </c>
      <c r="I39" s="842"/>
      <c r="J39" s="857" t="s">
        <v>6</v>
      </c>
      <c r="K39" s="858"/>
    </row>
    <row r="40" spans="1:13" x14ac:dyDescent="0.2">
      <c r="A40" s="279" t="str">
        <f>+gestion!W13</f>
        <v>Invitation Rosemère Jan. 2019</v>
      </c>
      <c r="B40" s="819"/>
      <c r="C40" s="820"/>
      <c r="D40" s="819"/>
      <c r="E40" s="820"/>
      <c r="F40" s="817" t="s">
        <v>107</v>
      </c>
      <c r="G40" s="818"/>
      <c r="H40" s="819"/>
      <c r="I40" s="820"/>
      <c r="J40" s="821" t="str">
        <f>IF(OR(B40&lt;2,B40="",H40="",H40&lt;1,H40&gt;B40-1,D40="",D40&lt;=1,D40&gt;11,AND(B40&gt;=5,H40&gt;=5)),"",IF(B40&gt;=5,VLOOKUP(H40,tableau!$C$1:$M$6,HLOOKUP(D40,tableau!$C$1:$M$1,1,FALSE),FALSE),IF(B40=4,VLOOKUP(H40,tableau!$C$7:$M$9,HLOOKUP(D40,tableau!$C$1:$M$1,1,FALSE),FALSE),IF(B40=3,VLOOKUP(H40,tableau!$C$10:$M$11,HLOOKUP(D40,tableau!$C$1:$M$1,1,FALSE),FALSE),IF(B40=2,VLOOKUP(H40,tableau!$C$12:$M$12,HLOOKUP(D40,tableau!$C$1:$M$1,1,FALSE),FALSE),"")))))</f>
        <v/>
      </c>
      <c r="K40" s="822"/>
      <c r="L40" s="212"/>
      <c r="M40" s="212"/>
    </row>
    <row r="41" spans="1:13" x14ac:dyDescent="0.2">
      <c r="A41" s="282" t="str">
        <f>+gestion!W14</f>
        <v>Jeux du Québec</v>
      </c>
      <c r="B41" s="826"/>
      <c r="C41" s="827"/>
      <c r="D41" s="826"/>
      <c r="E41" s="827"/>
      <c r="F41" s="826" t="s">
        <v>67</v>
      </c>
      <c r="G41" s="827"/>
      <c r="H41" s="826"/>
      <c r="I41" s="827"/>
      <c r="J41" s="830" t="str">
        <f>IF(OR(B41&lt;2,B41="",H41="",H41&lt;1,H41&gt;B41-1,D41="",D41&lt;=1,D41&gt;11,AND(B41&gt;=5,H41&gt;=5)),"",IF(B41&gt;=5,VLOOKUP(H41,tableau!$C$1:$M$6,HLOOKUP(D41,tableau!$C$1:$M$1,1,FALSE),FALSE),IF(B41=4,VLOOKUP(H41,tableau!$C$7:$M$9,HLOOKUP(D41,tableau!$C$1:$M$1,1,FALSE),FALSE),IF(B41=3,VLOOKUP(H41,tableau!$C$10:$M$11,HLOOKUP(D41,tableau!$C$1:$M$1,1,FALSE),FALSE),IF(B41=2,VLOOKUP(H41,tableau!$C$12:$M$12,HLOOKUP(D41,tableau!$C$1:$M$1,1,FALSE),FALSE),"")))))</f>
        <v/>
      </c>
      <c r="K41" s="831"/>
      <c r="L41" s="212"/>
      <c r="M41" s="212"/>
    </row>
    <row r="42" spans="1:13" x14ac:dyDescent="0.2">
      <c r="A42" s="283" t="str">
        <f>+gestion!X14</f>
        <v>Finale Régionale</v>
      </c>
      <c r="B42" s="828"/>
      <c r="C42" s="829"/>
      <c r="D42" s="828"/>
      <c r="E42" s="829"/>
      <c r="F42" s="828"/>
      <c r="G42" s="829"/>
      <c r="H42" s="828"/>
      <c r="I42" s="829"/>
      <c r="J42" s="832"/>
      <c r="K42" s="833"/>
      <c r="L42" s="212"/>
      <c r="M42" s="212"/>
    </row>
    <row r="43" spans="1:13" x14ac:dyDescent="0.2">
      <c r="A43" s="282" t="str">
        <f>+gestion!W15</f>
        <v>Invitation Lachute</v>
      </c>
      <c r="B43" s="819"/>
      <c r="C43" s="820"/>
      <c r="D43" s="819"/>
      <c r="E43" s="820"/>
      <c r="F43" s="817" t="s">
        <v>107</v>
      </c>
      <c r="G43" s="818"/>
      <c r="H43" s="819"/>
      <c r="I43" s="820"/>
      <c r="J43" s="821" t="str">
        <f>IF(OR(B43&lt;2,B43="",H43="",H43&lt;1,H43&gt;B43-1,D43="",D43&lt;=1,D43&gt;11,AND(B43&gt;=5,H43&gt;=5)),"",IF(B43&gt;=5,VLOOKUP(H43,tableau!$C$1:$M$6,HLOOKUP(D43,tableau!$C$1:$M$1,1,FALSE),FALSE),IF(B43=4,VLOOKUP(H43,tableau!$C$7:$M$9,HLOOKUP(D43,tableau!$C$1:$M$1,1,FALSE),FALSE),IF(B43=3,VLOOKUP(H43,tableau!$C$10:$M$11,HLOOKUP(D43,tableau!$C$1:$M$1,1,FALSE),FALSE),IF(B43=2,VLOOKUP(H43,tableau!$C$12:$M$12,HLOOKUP(D43,tableau!$C$1:$M$1,1,FALSE),FALSE),"")))))</f>
        <v/>
      </c>
      <c r="K43" s="822"/>
      <c r="L43" s="212"/>
      <c r="M43" s="212"/>
    </row>
    <row r="44" spans="1:13" x14ac:dyDescent="0.2">
      <c r="A44" s="282" t="str">
        <f>+gestion!W16</f>
        <v>Jeux du Québec</v>
      </c>
      <c r="B44" s="825"/>
      <c r="C44" s="825"/>
      <c r="D44" s="825"/>
      <c r="E44" s="825"/>
      <c r="F44" s="825" t="s">
        <v>67</v>
      </c>
      <c r="G44" s="825"/>
      <c r="H44" s="825"/>
      <c r="I44" s="825"/>
      <c r="J44" s="830">
        <f>IF(L44="oui",16,IF(ISTEXT(H44)=TRUE,0,IF(H44&gt;=1,IF(H44&gt;=11,1,HLOOKUP(H44,tableau!$C$16:$L$18,2,FALSE)),0)))</f>
        <v>0</v>
      </c>
      <c r="K44" s="831"/>
      <c r="L44" s="212"/>
      <c r="M44" s="212"/>
    </row>
    <row r="45" spans="1:13" x14ac:dyDescent="0.2">
      <c r="A45" s="283" t="str">
        <f>+gestion!X16</f>
        <v>Finale Provinciale</v>
      </c>
      <c r="B45" s="825"/>
      <c r="C45" s="825"/>
      <c r="D45" s="825"/>
      <c r="E45" s="825"/>
      <c r="F45" s="825"/>
      <c r="G45" s="825"/>
      <c r="H45" s="825"/>
      <c r="I45" s="825"/>
      <c r="J45" s="832"/>
      <c r="K45" s="833"/>
      <c r="L45" s="212"/>
      <c r="M45" s="212"/>
    </row>
    <row r="46" spans="1:13" x14ac:dyDescent="0.2">
      <c r="A46" s="297" t="str">
        <f>+gestion!W3</f>
        <v>Provinciaux d'été</v>
      </c>
      <c r="B46" s="819"/>
      <c r="C46" s="820"/>
      <c r="D46" s="819"/>
      <c r="E46" s="820"/>
      <c r="F46" s="819" t="s">
        <v>45</v>
      </c>
      <c r="G46" s="820"/>
      <c r="H46" s="819"/>
      <c r="I46" s="820"/>
      <c r="J46" s="821">
        <f>IF(L46="oui",16,IF(ISTEXT(H46)=TRUE,0,IF(H46&gt;=1,IF(H46&gt;=11,1,HLOOKUP(H46,tableau!$C$16:$L$18,2,FALSE)),0)))</f>
        <v>0</v>
      </c>
      <c r="K46" s="822"/>
      <c r="L46" s="212"/>
      <c r="M46" s="212"/>
    </row>
    <row r="47" spans="1:13" ht="16.5" customHeight="1" x14ac:dyDescent="0.2">
      <c r="A47" s="286" t="str">
        <f>+gestion!W5</f>
        <v>Sous-Section</v>
      </c>
      <c r="B47" s="819"/>
      <c r="C47" s="820"/>
      <c r="D47" s="819"/>
      <c r="E47" s="820"/>
      <c r="F47" s="819" t="s">
        <v>45</v>
      </c>
      <c r="G47" s="820"/>
      <c r="H47" s="819"/>
      <c r="I47" s="820"/>
      <c r="J47" s="821">
        <f>IF(L47="oui",16,IF(ISTEXT(H47)=TRUE,0,IF(H47&gt;=1,IF(H47&gt;=11,1,HLOOKUP(H47,tableau!$C$16:$L$18,2,FALSE)),0)))</f>
        <v>0</v>
      </c>
      <c r="K47" s="822"/>
      <c r="L47" s="212"/>
      <c r="M47" s="212"/>
    </row>
    <row r="48" spans="1:13" ht="16.5" customHeight="1" x14ac:dyDescent="0.2">
      <c r="A48" s="286" t="str">
        <f>+gestion!W19</f>
        <v>Section A programme court</v>
      </c>
      <c r="B48" s="819"/>
      <c r="C48" s="820"/>
      <c r="D48" s="819"/>
      <c r="E48" s="820"/>
      <c r="F48" s="819" t="s">
        <v>402</v>
      </c>
      <c r="G48" s="820"/>
      <c r="H48" s="819"/>
      <c r="I48" s="820"/>
      <c r="J48" s="821">
        <f>IF(L48="oui",16,IF(ISTEXT(H48)=TRUE,0,IF(H48&gt;=1,IF(H48&gt;=11,1,HLOOKUP(H48,tableau!$C$16:$L$18,2,FALSE)),0)))</f>
        <v>0</v>
      </c>
      <c r="K48" s="822"/>
      <c r="L48" s="212"/>
      <c r="M48" s="212"/>
    </row>
    <row r="49" spans="1:13" ht="16.5" customHeight="1" x14ac:dyDescent="0.2">
      <c r="A49" s="286" t="str">
        <f>+gestion!W20</f>
        <v>Section A programme libre</v>
      </c>
      <c r="B49" s="819"/>
      <c r="C49" s="820"/>
      <c r="D49" s="819"/>
      <c r="E49" s="820"/>
      <c r="F49" s="819" t="s">
        <v>67</v>
      </c>
      <c r="G49" s="820"/>
      <c r="H49" s="819"/>
      <c r="I49" s="820"/>
      <c r="J49" s="821">
        <f>IF(L49="oui",16,IF(ISTEXT(H49)=TRUE,0,IF(H49&gt;=1,IF(H49&gt;=11,1,HLOOKUP(H49,tableau!$C$16:$L$18,2,FALSE)),0)))</f>
        <v>0</v>
      </c>
      <c r="K49" s="822"/>
      <c r="L49" s="212"/>
      <c r="M49" s="212"/>
    </row>
    <row r="50" spans="1:13" x14ac:dyDescent="0.2">
      <c r="A50" s="282" t="str">
        <f>+gestion!W17</f>
        <v>Invitation Richard Gauthier</v>
      </c>
      <c r="B50" s="819"/>
      <c r="C50" s="820"/>
      <c r="D50" s="819"/>
      <c r="E50" s="820"/>
      <c r="F50" s="817" t="s">
        <v>107</v>
      </c>
      <c r="G50" s="818"/>
      <c r="H50" s="819"/>
      <c r="I50" s="820"/>
      <c r="J50" s="821" t="str">
        <f>IF(OR(B50&lt;2,B50="",H50="",H50&lt;1,H50&gt;B50-1,D50="",D50&lt;=1,D50&gt;11,AND(B50&gt;=5,H50&gt;=5)),"",IF(B50&gt;=5,VLOOKUP(H50,tableau!$C$1:$M$6,HLOOKUP(D50,tableau!$C$1:$M$1,1,FALSE),FALSE),IF(B50=4,VLOOKUP(H50,tableau!$C$7:$M$9,HLOOKUP(D50,tableau!$C$1:$M$1,1,FALSE),FALSE),IF(B50=3,VLOOKUP(H50,tableau!$C$10:$M$11,HLOOKUP(D50,tableau!$C$1:$M$1,1,FALSE),FALSE),IF(B50=2,VLOOKUP(H50,tableau!$C$12:$M$12,HLOOKUP(D50,tableau!$C$1:$M$1,1,FALSE),FALSE),"")))))</f>
        <v/>
      </c>
      <c r="K50" s="822"/>
      <c r="L50" s="212"/>
      <c r="M50" s="212"/>
    </row>
    <row r="51" spans="1:13" x14ac:dyDescent="0.2">
      <c r="A51" s="282" t="str">
        <f>+gestion!W18</f>
        <v>Invitation St-Eustache</v>
      </c>
      <c r="B51" s="819"/>
      <c r="C51" s="820"/>
      <c r="D51" s="819"/>
      <c r="E51" s="820"/>
      <c r="F51" s="817" t="s">
        <v>107</v>
      </c>
      <c r="G51" s="818"/>
      <c r="H51" s="819"/>
      <c r="I51" s="820"/>
      <c r="J51" s="821" t="str">
        <f>IF(OR(B51&lt;2,B51="",H51="",H51&lt;1,H51&gt;B51-1,D51="",D51&lt;=1,D51&gt;11,AND(B51&gt;=5,H51&gt;=5)),"",IF(B51&gt;=5,VLOOKUP(H51,tableau!$C$1:$M$6,HLOOKUP(D51,tableau!$C$1:$M$1,1,FALSE),FALSE),IF(B51=4,VLOOKUP(H51,tableau!$C$7:$M$9,HLOOKUP(D51,tableau!$C$1:$M$1,1,FALSE),FALSE),IF(B51=3,VLOOKUP(H51,tableau!$C$10:$M$11,HLOOKUP(D51,tableau!$C$1:$M$1,1,FALSE),FALSE),IF(B51=2,VLOOKUP(H51,tableau!$C$12:$M$12,HLOOKUP(D51,tableau!$C$1:$M$1,1,FALSE),FALSE),"")))))</f>
        <v/>
      </c>
      <c r="K51" s="822"/>
      <c r="L51" s="212"/>
      <c r="M51" s="212"/>
    </row>
    <row r="52" spans="1:13" x14ac:dyDescent="0.2">
      <c r="A52" s="279" t="str">
        <f>+gestion!X13</f>
        <v>Invitation Rosemère Déc. 2019</v>
      </c>
      <c r="B52" s="819"/>
      <c r="C52" s="820"/>
      <c r="D52" s="819"/>
      <c r="E52" s="820"/>
      <c r="F52" s="817" t="s">
        <v>107</v>
      </c>
      <c r="G52" s="818"/>
      <c r="H52" s="819"/>
      <c r="I52" s="820"/>
      <c r="J52" s="821" t="str">
        <f>IF(OR(B52&lt;2,B52="",H52="",H52&lt;1,H52&gt;B52-1,D52="",D52&lt;=1,D52&gt;11,AND(B52&gt;=5,H52&gt;=5)),"",IF(B52&gt;=5,VLOOKUP(H52,tableau!$C$1:$M$6,HLOOKUP(D52,tableau!$C$1:$M$1,1,FALSE),FALSE),IF(B52=4,VLOOKUP(H52,tableau!$C$7:$M$9,HLOOKUP(D52,tableau!$C$1:$M$1,1,FALSE),FALSE),IF(B52=3,VLOOKUP(H52,tableau!$C$10:$M$11,HLOOKUP(D52,tableau!$C$1:$M$1,1,FALSE),FALSE),IF(B52=2,VLOOKUP(H52,tableau!$C$12:$M$12,HLOOKUP(D52,tableau!$C$1:$M$1,1,FALSE),FALSE),"")))))</f>
        <v/>
      </c>
      <c r="K52" s="822"/>
      <c r="L52" s="212"/>
      <c r="M52" s="212"/>
    </row>
    <row r="53" spans="1:13" ht="16.5" customHeight="1" x14ac:dyDescent="0.2">
      <c r="A53" s="286" t="str">
        <f>+gestion!V57</f>
        <v xml:space="preserve">Membre Équipe Québec </v>
      </c>
      <c r="B53" s="287" t="str">
        <f>+gestion!V58</f>
        <v>Année 2019-2020</v>
      </c>
      <c r="C53" s="287"/>
      <c r="D53" s="836" t="str">
        <f>+gestion!V59</f>
        <v>mettre oui dans case Classement</v>
      </c>
      <c r="E53" s="836"/>
      <c r="F53" s="836"/>
      <c r="G53" s="818"/>
      <c r="H53" s="819"/>
      <c r="I53" s="820"/>
      <c r="J53" s="830" t="str">
        <f>IF(H53="Oui",10,"")</f>
        <v/>
      </c>
      <c r="K53" s="831"/>
      <c r="L53" s="212"/>
      <c r="M53" s="212"/>
    </row>
    <row r="54" spans="1:13" s="264" customFormat="1" ht="13.5" thickBot="1" x14ac:dyDescent="0.25">
      <c r="A54" s="262"/>
      <c r="B54" s="262"/>
      <c r="C54" s="288"/>
      <c r="D54" s="288"/>
      <c r="E54" s="223"/>
      <c r="F54" s="223"/>
      <c r="G54" s="223"/>
      <c r="H54" s="835" t="s">
        <v>36</v>
      </c>
      <c r="I54" s="835"/>
      <c r="J54" s="834">
        <f>SUM(J40:J53)</f>
        <v>0</v>
      </c>
      <c r="K54" s="834"/>
    </row>
    <row r="55" spans="1:13" ht="13.5" thickTop="1" x14ac:dyDescent="0.2">
      <c r="A55" s="851"/>
      <c r="B55" s="851"/>
      <c r="C55" s="851"/>
      <c r="D55" s="851"/>
      <c r="E55" s="851"/>
      <c r="F55" s="851"/>
      <c r="G55" s="851"/>
      <c r="H55" s="210"/>
    </row>
    <row r="56" spans="1:13" x14ac:dyDescent="0.2">
      <c r="A56" s="851"/>
      <c r="B56" s="851"/>
      <c r="C56" s="851"/>
      <c r="D56" s="851"/>
      <c r="E56" s="851"/>
      <c r="F56" s="851"/>
      <c r="G56" s="851"/>
      <c r="H56" s="210"/>
    </row>
    <row r="57" spans="1:13" x14ac:dyDescent="0.2">
      <c r="H57" s="210"/>
    </row>
    <row r="58" spans="1:13" x14ac:dyDescent="0.2">
      <c r="C58" s="293" t="s">
        <v>52</v>
      </c>
      <c r="D58" s="293"/>
      <c r="H58" s="781" t="str">
        <f>+'données a remplir'!$F$8</f>
        <v/>
      </c>
      <c r="I58" s="781"/>
      <c r="J58" s="781"/>
      <c r="K58" s="781"/>
      <c r="L58" s="781"/>
    </row>
    <row r="59" spans="1:13" x14ac:dyDescent="0.2">
      <c r="C59" s="293"/>
      <c r="D59" s="245"/>
      <c r="H59" s="245"/>
      <c r="I59" s="245"/>
      <c r="J59" s="245"/>
      <c r="K59" s="245"/>
      <c r="L59" s="245"/>
    </row>
    <row r="60" spans="1:13" x14ac:dyDescent="0.2">
      <c r="C60" s="293" t="s">
        <v>53</v>
      </c>
      <c r="D60" s="293"/>
      <c r="H60" s="781" t="str">
        <f>+'données a remplir'!F9</f>
        <v/>
      </c>
      <c r="I60" s="781"/>
      <c r="J60" s="781"/>
      <c r="K60" s="781"/>
      <c r="L60" s="781"/>
    </row>
    <row r="61" spans="1:13" x14ac:dyDescent="0.2">
      <c r="C61" s="293"/>
      <c r="D61" s="245"/>
      <c r="H61" s="245"/>
      <c r="I61" s="245"/>
      <c r="J61" s="245"/>
      <c r="K61" s="245"/>
      <c r="L61" s="245"/>
    </row>
    <row r="62" spans="1:13" x14ac:dyDescent="0.2">
      <c r="C62" s="780" t="s">
        <v>54</v>
      </c>
      <c r="D62" s="780"/>
      <c r="H62" s="781" t="str">
        <f>+'données a remplir'!$F$10</f>
        <v/>
      </c>
      <c r="I62" s="781"/>
      <c r="J62" s="781"/>
      <c r="K62" s="781"/>
      <c r="L62" s="781"/>
    </row>
  </sheetData>
  <sheetProtection algorithmName="SHA-512" hashValue="NDUsA/GgX8zyWPHmJN4DW57uqDcye/oRYxC0nidbbXR4PGIX1VO2hCQ1Fn1ISf8Pr2ci1Ec1n0Yud4+TYIO6LA==" saltValue="OcLpK00VxFhVtBXWmzXQaA==" spinCount="100000" sheet="1"/>
  <protectedRanges>
    <protectedRange sqref="H40:I53" name="Plage4"/>
    <protectedRange sqref="B40:E52" name="Plage2"/>
    <protectedRange sqref="B8:F10 J8:M10" name="Plage1"/>
  </protectedRanges>
  <mergeCells count="105">
    <mergeCell ref="J52:K52"/>
    <mergeCell ref="D53:G53"/>
    <mergeCell ref="A55:G55"/>
    <mergeCell ref="A56:G56"/>
    <mergeCell ref="H58:L58"/>
    <mergeCell ref="H60:L60"/>
    <mergeCell ref="C62:D62"/>
    <mergeCell ref="H62:L62"/>
    <mergeCell ref="J48:K48"/>
    <mergeCell ref="H40:I40"/>
    <mergeCell ref="J40:K40"/>
    <mergeCell ref="B41:C42"/>
    <mergeCell ref="D41:E42"/>
    <mergeCell ref="F41:G42"/>
    <mergeCell ref="H41:I42"/>
    <mergeCell ref="J41:K42"/>
    <mergeCell ref="B46:C46"/>
    <mergeCell ref="D46:E46"/>
    <mergeCell ref="B51:C51"/>
    <mergeCell ref="H53:I53"/>
    <mergeCell ref="D51:E51"/>
    <mergeCell ref="F51:G51"/>
    <mergeCell ref="H51:I51"/>
    <mergeCell ref="F43:G43"/>
    <mergeCell ref="B48:C48"/>
    <mergeCell ref="D48:E48"/>
    <mergeCell ref="B52:C52"/>
    <mergeCell ref="D52:E52"/>
    <mergeCell ref="F52:G52"/>
    <mergeCell ref="H52:I52"/>
    <mergeCell ref="B25:M25"/>
    <mergeCell ref="A31:M31"/>
    <mergeCell ref="A32:M32"/>
    <mergeCell ref="A33:M33"/>
    <mergeCell ref="B49:C49"/>
    <mergeCell ref="D49:E49"/>
    <mergeCell ref="F49:G49"/>
    <mergeCell ref="H49:I49"/>
    <mergeCell ref="A38:F38"/>
    <mergeCell ref="B39:C39"/>
    <mergeCell ref="D39:E39"/>
    <mergeCell ref="F39:G39"/>
    <mergeCell ref="H39:I39"/>
    <mergeCell ref="D40:E40"/>
    <mergeCell ref="F40:G40"/>
    <mergeCell ref="B44:C45"/>
    <mergeCell ref="D44:E45"/>
    <mergeCell ref="F44:G45"/>
    <mergeCell ref="H44:I45"/>
    <mergeCell ref="D43:E43"/>
    <mergeCell ref="B43:C43"/>
    <mergeCell ref="H43:I43"/>
    <mergeCell ref="J44:K45"/>
    <mergeCell ref="J46:K46"/>
    <mergeCell ref="E21:F21"/>
    <mergeCell ref="H21:I21"/>
    <mergeCell ref="A15:M15"/>
    <mergeCell ref="A17:M17"/>
    <mergeCell ref="H12:I12"/>
    <mergeCell ref="J12:M12"/>
    <mergeCell ref="E22:F22"/>
    <mergeCell ref="H22:I22"/>
    <mergeCell ref="A24:M24"/>
    <mergeCell ref="B10:F10"/>
    <mergeCell ref="H10:I10"/>
    <mergeCell ref="J10:M10"/>
    <mergeCell ref="B11:C11"/>
    <mergeCell ref="D11:E11"/>
    <mergeCell ref="F11:G11"/>
    <mergeCell ref="H11:I11"/>
    <mergeCell ref="B12:F12"/>
    <mergeCell ref="A19:M19"/>
    <mergeCell ref="A2:M2"/>
    <mergeCell ref="A3:M3"/>
    <mergeCell ref="A4:M4"/>
    <mergeCell ref="A5:M5"/>
    <mergeCell ref="A6:M6"/>
    <mergeCell ref="B8:F8"/>
    <mergeCell ref="H8:I8"/>
    <mergeCell ref="J8:M8"/>
    <mergeCell ref="H9:I9"/>
    <mergeCell ref="A34:M34"/>
    <mergeCell ref="A35:M35"/>
    <mergeCell ref="H54:I54"/>
    <mergeCell ref="J43:K43"/>
    <mergeCell ref="J49:K49"/>
    <mergeCell ref="J50:K50"/>
    <mergeCell ref="J51:K51"/>
    <mergeCell ref="J53:K53"/>
    <mergeCell ref="J39:K39"/>
    <mergeCell ref="B40:C40"/>
    <mergeCell ref="B47:C47"/>
    <mergeCell ref="D47:E47"/>
    <mergeCell ref="F47:G47"/>
    <mergeCell ref="H47:I47"/>
    <mergeCell ref="J47:K47"/>
    <mergeCell ref="J54:K54"/>
    <mergeCell ref="F48:G48"/>
    <mergeCell ref="H48:I48"/>
    <mergeCell ref="B50:C50"/>
    <mergeCell ref="D50:E50"/>
    <mergeCell ref="F50:G50"/>
    <mergeCell ref="H50:I50"/>
    <mergeCell ref="F46:G46"/>
    <mergeCell ref="H46:I46"/>
  </mergeCells>
  <dataValidations count="1">
    <dataValidation type="list" allowBlank="1" showInputMessage="1" showErrorMessage="1" promptTitle="Menu_BYE" sqref="H53" xr:uid="{00000000-0002-0000-1100-000000000000}">
      <formula1>Menu_Bye</formula1>
    </dataValidation>
  </dataValidations>
  <printOptions horizontalCentered="1"/>
  <pageMargins left="0" right="0" top="0.55118110236220474" bottom="0.35433070866141736" header="0.31496062992125984" footer="0.31496062992125984"/>
  <pageSetup scale="77" orientation="portrait" r:id="rId1"/>
  <headerFooter>
    <oddHeader>&amp;LLauréats 2019</oddHeader>
    <oddFooter>&amp;LCandidat 1&amp;C&amp;14PATINAGE LAURENTIDES&amp;R&amp;A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1:AD62"/>
  <sheetViews>
    <sheetView showGridLines="0" zoomScaleNormal="100" workbookViewId="0">
      <selection activeCell="B8" sqref="B8:F8"/>
    </sheetView>
  </sheetViews>
  <sheetFormatPr baseColWidth="10" defaultRowHeight="12.75" x14ac:dyDescent="0.2"/>
  <cols>
    <col min="1" max="1" width="25.85546875" style="18" customWidth="1"/>
    <col min="2" max="3" width="8" style="18" customWidth="1"/>
    <col min="4" max="4" width="8.85546875" style="18" customWidth="1"/>
    <col min="5" max="7" width="8" style="18" customWidth="1"/>
    <col min="8" max="8" width="8" style="41" customWidth="1"/>
    <col min="9" max="13" width="8" style="18" customWidth="1"/>
  </cols>
  <sheetData>
    <row r="1" spans="1:30" x14ac:dyDescent="0.2">
      <c r="A1" s="52"/>
      <c r="B1" s="52"/>
      <c r="C1" s="52"/>
      <c r="D1" s="52"/>
      <c r="E1" s="52"/>
      <c r="F1" s="52"/>
    </row>
    <row r="2" spans="1:30" x14ac:dyDescent="0.2">
      <c r="A2" s="883" t="s">
        <v>14</v>
      </c>
      <c r="B2" s="883"/>
      <c r="C2" s="883"/>
      <c r="D2" s="883"/>
      <c r="E2" s="883"/>
      <c r="F2" s="883"/>
      <c r="G2" s="883"/>
      <c r="H2" s="883"/>
      <c r="I2" s="883"/>
      <c r="J2" s="883"/>
      <c r="K2" s="883"/>
      <c r="L2" s="883"/>
      <c r="M2" s="883"/>
    </row>
    <row r="3" spans="1:30" x14ac:dyDescent="0.2">
      <c r="A3" s="884" t="s">
        <v>43</v>
      </c>
      <c r="B3" s="884"/>
      <c r="C3" s="884"/>
      <c r="D3" s="884"/>
      <c r="E3" s="884"/>
      <c r="F3" s="884"/>
      <c r="G3" s="884"/>
      <c r="H3" s="884"/>
      <c r="I3" s="884"/>
      <c r="J3" s="884"/>
      <c r="K3" s="884"/>
      <c r="L3" s="884"/>
      <c r="M3" s="884"/>
    </row>
    <row r="4" spans="1:30" s="1" customFormat="1" x14ac:dyDescent="0.2">
      <c r="A4" s="885" t="str">
        <f>CONCATENATE(gestion!$P$3,gestion!$Q$3,gestion!$P$4,gestion!$Q$4)</f>
        <v>Du  1 janvier 2019  au  31 décembre 2019</v>
      </c>
      <c r="B4" s="885"/>
      <c r="C4" s="885"/>
      <c r="D4" s="885"/>
      <c r="E4" s="885"/>
      <c r="F4" s="885"/>
      <c r="G4" s="885"/>
      <c r="H4" s="885"/>
      <c r="I4" s="885"/>
      <c r="J4" s="885"/>
      <c r="K4" s="885"/>
      <c r="L4" s="885"/>
      <c r="M4" s="885"/>
    </row>
    <row r="5" spans="1:30" s="1" customFormat="1" ht="15.75" customHeight="1" x14ac:dyDescent="0.25">
      <c r="A5" s="886" t="s">
        <v>5</v>
      </c>
      <c r="B5" s="886"/>
      <c r="C5" s="886"/>
      <c r="D5" s="886"/>
      <c r="E5" s="886"/>
      <c r="F5" s="886"/>
      <c r="G5" s="886"/>
      <c r="H5" s="886"/>
      <c r="I5" s="886"/>
      <c r="J5" s="886"/>
      <c r="K5" s="886"/>
      <c r="L5" s="886"/>
      <c r="M5" s="886"/>
    </row>
    <row r="6" spans="1:30" s="1" customFormat="1" ht="15.75" customHeight="1" x14ac:dyDescent="0.2">
      <c r="A6" s="887" t="str">
        <f>+gestion!B29</f>
        <v>PATINEUSE RÉGIONALE NOVICE EN SIMPLE</v>
      </c>
      <c r="B6" s="887"/>
      <c r="C6" s="887"/>
      <c r="D6" s="887"/>
      <c r="E6" s="887"/>
      <c r="F6" s="887"/>
      <c r="G6" s="887"/>
      <c r="H6" s="887"/>
      <c r="I6" s="887"/>
      <c r="J6" s="887"/>
      <c r="K6" s="887"/>
      <c r="L6" s="887"/>
      <c r="M6" s="887"/>
    </row>
    <row r="8" spans="1:30" s="212" customFormat="1" x14ac:dyDescent="0.2">
      <c r="A8" s="216" t="s">
        <v>48</v>
      </c>
      <c r="B8" s="790"/>
      <c r="C8" s="790"/>
      <c r="D8" s="790"/>
      <c r="E8" s="790"/>
      <c r="F8" s="790"/>
      <c r="G8" s="210"/>
      <c r="H8" s="800" t="s">
        <v>51</v>
      </c>
      <c r="I8" s="800"/>
      <c r="J8" s="807"/>
      <c r="K8" s="807"/>
      <c r="L8" s="807"/>
      <c r="M8" s="807"/>
    </row>
    <row r="9" spans="1:30" s="212" customFormat="1" x14ac:dyDescent="0.2">
      <c r="A9" s="216"/>
      <c r="B9" s="217"/>
      <c r="C9" s="217"/>
      <c r="D9" s="217"/>
      <c r="E9" s="217"/>
      <c r="F9" s="217"/>
      <c r="G9" s="210"/>
      <c r="H9" s="800"/>
      <c r="I9" s="800"/>
      <c r="J9" s="307"/>
      <c r="K9" s="308"/>
      <c r="L9" s="308"/>
      <c r="M9" s="308"/>
    </row>
    <row r="10" spans="1:30" s="212" customFormat="1" x14ac:dyDescent="0.2">
      <c r="A10" s="216" t="s">
        <v>74</v>
      </c>
      <c r="B10" s="790"/>
      <c r="C10" s="790"/>
      <c r="D10" s="790"/>
      <c r="E10" s="790"/>
      <c r="F10" s="790"/>
      <c r="G10" s="210"/>
      <c r="H10" s="800" t="s">
        <v>13</v>
      </c>
      <c r="I10" s="800"/>
      <c r="J10" s="807"/>
      <c r="K10" s="807"/>
      <c r="L10" s="807"/>
      <c r="M10" s="807"/>
    </row>
    <row r="11" spans="1:30" s="212" customFormat="1" x14ac:dyDescent="0.2">
      <c r="A11" s="294"/>
      <c r="B11" s="802"/>
      <c r="C11" s="802"/>
      <c r="D11" s="800"/>
      <c r="E11" s="800"/>
      <c r="F11" s="802"/>
      <c r="G11" s="802"/>
      <c r="H11" s="800"/>
      <c r="I11" s="800"/>
      <c r="J11" s="309"/>
      <c r="K11" s="309"/>
      <c r="L11" s="309"/>
      <c r="M11" s="309"/>
    </row>
    <row r="12" spans="1:30" s="212" customFormat="1" x14ac:dyDescent="0.2">
      <c r="A12" s="261" t="s">
        <v>50</v>
      </c>
      <c r="B12" s="790">
        <f>'données a remplir'!$E$7</f>
        <v>0</v>
      </c>
      <c r="C12" s="790"/>
      <c r="D12" s="790"/>
      <c r="E12" s="790"/>
      <c r="F12" s="790"/>
      <c r="G12" s="210"/>
      <c r="H12" s="808" t="s">
        <v>380</v>
      </c>
      <c r="I12" s="808"/>
      <c r="J12" s="807">
        <f>'données a remplir'!$E$6</f>
        <v>0</v>
      </c>
      <c r="K12" s="807">
        <f>'données a remplir'!$E$6</f>
        <v>0</v>
      </c>
      <c r="L12" s="807"/>
      <c r="M12" s="807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</row>
    <row r="13" spans="1:30" x14ac:dyDescent="0.2">
      <c r="A13" s="42"/>
      <c r="B13" s="45"/>
      <c r="C13" s="45"/>
      <c r="D13" s="42"/>
      <c r="E13" s="53"/>
      <c r="F13" s="53"/>
    </row>
    <row r="14" spans="1:30" ht="12.6" customHeight="1" x14ac:dyDescent="0.2">
      <c r="A14" s="55" t="s">
        <v>416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</row>
    <row r="15" spans="1:30" ht="15" customHeight="1" x14ac:dyDescent="0.2">
      <c r="A15" s="889" t="str">
        <f>+gestion!V41</f>
        <v>Chaque Club enverra 3 candidatures.</v>
      </c>
      <c r="B15" s="889"/>
      <c r="C15" s="889"/>
      <c r="D15" s="889"/>
      <c r="E15" s="889"/>
      <c r="F15" s="889"/>
      <c r="G15" s="889"/>
      <c r="H15" s="889"/>
      <c r="I15" s="889"/>
      <c r="J15" s="889"/>
      <c r="K15" s="889"/>
      <c r="L15" s="889"/>
      <c r="M15" s="889"/>
      <c r="N15" s="87"/>
      <c r="O15" s="87"/>
      <c r="P15" s="87"/>
      <c r="Q15" s="87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</row>
    <row r="16" spans="1:30" ht="15" customHeight="1" x14ac:dyDescent="0.2">
      <c r="A16" s="186" t="str">
        <f>gestion!V39</f>
        <v>Aucune limite d'âge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87"/>
      <c r="O16" s="87"/>
      <c r="P16" s="87"/>
      <c r="Q16" s="87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</row>
    <row r="17" spans="1:30" ht="15" customHeight="1" x14ac:dyDescent="0.2">
      <c r="A17" s="889" t="str">
        <f>gestion!V47</f>
        <v>Avoir compétitionné la majorité des compétitions dans cette catégorie</v>
      </c>
      <c r="B17" s="889"/>
      <c r="C17" s="889"/>
      <c r="D17" s="889"/>
      <c r="E17" s="889"/>
      <c r="F17" s="889"/>
      <c r="G17" s="889"/>
      <c r="H17" s="889"/>
      <c r="I17" s="889"/>
      <c r="J17" s="889"/>
      <c r="K17" s="889"/>
      <c r="L17" s="889"/>
      <c r="M17" s="889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</row>
    <row r="18" spans="1:30" ht="15" customHeight="1" x14ac:dyDescent="0.2">
      <c r="A18" s="186"/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</row>
    <row r="19" spans="1:30" ht="15" customHeight="1" x14ac:dyDescent="0.2">
      <c r="A19" s="877" t="s">
        <v>397</v>
      </c>
      <c r="B19" s="877"/>
      <c r="C19" s="877"/>
      <c r="D19" s="877"/>
      <c r="E19" s="877"/>
      <c r="F19" s="877"/>
      <c r="G19" s="877"/>
      <c r="H19" s="877"/>
      <c r="I19" s="877"/>
      <c r="J19" s="877"/>
      <c r="K19" s="877"/>
      <c r="L19" s="877"/>
      <c r="M19" s="877"/>
    </row>
    <row r="20" spans="1:30" ht="15" customHeight="1" x14ac:dyDescent="0.2">
      <c r="A20" s="186"/>
      <c r="B20" s="186"/>
      <c r="C20" s="186"/>
      <c r="D20" s="186"/>
      <c r="E20" s="186"/>
      <c r="F20" s="186"/>
      <c r="G20" s="186"/>
    </row>
    <row r="21" spans="1:30" ht="15" customHeight="1" thickBot="1" x14ac:dyDescent="0.25">
      <c r="A21" s="187" t="s">
        <v>394</v>
      </c>
      <c r="B21" s="247">
        <v>2</v>
      </c>
      <c r="C21" s="247">
        <v>3</v>
      </c>
      <c r="D21" s="247">
        <v>4</v>
      </c>
      <c r="E21" s="888">
        <v>5</v>
      </c>
      <c r="F21" s="888"/>
      <c r="G21" s="247">
        <v>6</v>
      </c>
      <c r="H21" s="888">
        <v>7</v>
      </c>
      <c r="I21" s="888"/>
      <c r="J21" s="188">
        <v>8</v>
      </c>
      <c r="K21" s="247">
        <v>9</v>
      </c>
      <c r="L21" s="247">
        <v>10</v>
      </c>
      <c r="M21" s="189">
        <v>11</v>
      </c>
    </row>
    <row r="22" spans="1:30" ht="27.75" customHeight="1" thickTop="1" x14ac:dyDescent="0.2">
      <c r="A22" s="190" t="s">
        <v>5</v>
      </c>
      <c r="B22" s="191" t="s">
        <v>291</v>
      </c>
      <c r="C22" s="191" t="s">
        <v>292</v>
      </c>
      <c r="D22" s="248" t="s">
        <v>400</v>
      </c>
      <c r="E22" s="874" t="s">
        <v>398</v>
      </c>
      <c r="F22" s="874"/>
      <c r="G22" s="191" t="s">
        <v>396</v>
      </c>
      <c r="H22" s="874" t="s">
        <v>395</v>
      </c>
      <c r="I22" s="874"/>
      <c r="J22" s="248" t="s">
        <v>399</v>
      </c>
      <c r="K22" s="191" t="s">
        <v>89</v>
      </c>
      <c r="L22" s="191" t="s">
        <v>90</v>
      </c>
      <c r="M22" s="192" t="s">
        <v>91</v>
      </c>
    </row>
    <row r="23" spans="1:30" ht="15" customHeight="1" x14ac:dyDescent="0.2">
      <c r="A23" s="24"/>
      <c r="B23" s="53"/>
      <c r="C23" s="53"/>
      <c r="D23" s="53"/>
      <c r="E23" s="53"/>
      <c r="F23" s="54"/>
    </row>
    <row r="24" spans="1:30" ht="15" customHeight="1" x14ac:dyDescent="0.2">
      <c r="A24" s="877" t="s">
        <v>66</v>
      </c>
      <c r="B24" s="877"/>
      <c r="C24" s="877"/>
      <c r="D24" s="877"/>
      <c r="E24" s="877"/>
      <c r="F24" s="877"/>
      <c r="G24" s="877"/>
      <c r="H24" s="877"/>
      <c r="I24" s="877"/>
      <c r="J24" s="877"/>
      <c r="K24" s="877"/>
      <c r="L24" s="877"/>
      <c r="M24" s="877"/>
    </row>
    <row r="25" spans="1:30" ht="15" customHeight="1" x14ac:dyDescent="0.2">
      <c r="A25" s="24"/>
      <c r="B25" s="878" t="s">
        <v>377</v>
      </c>
      <c r="C25" s="879"/>
      <c r="D25" s="879"/>
      <c r="E25" s="879"/>
      <c r="F25" s="879"/>
      <c r="G25" s="879"/>
      <c r="H25" s="879"/>
      <c r="I25" s="879"/>
      <c r="J25" s="879"/>
      <c r="K25" s="879"/>
      <c r="L25" s="879"/>
      <c r="M25" s="880"/>
    </row>
    <row r="26" spans="1:30" ht="13.5" thickBot="1" x14ac:dyDescent="0.25">
      <c r="A26" s="178" t="str">
        <f>tableau!A16</f>
        <v>Catégorie</v>
      </c>
      <c r="B26" s="179">
        <v>1</v>
      </c>
      <c r="C26" s="179">
        <v>2</v>
      </c>
      <c r="D26" s="179">
        <v>3</v>
      </c>
      <c r="E26" s="179">
        <v>4</v>
      </c>
      <c r="F26" s="179">
        <v>5</v>
      </c>
      <c r="G26" s="179">
        <v>6</v>
      </c>
      <c r="H26" s="180">
        <v>7</v>
      </c>
      <c r="I26" s="179">
        <v>8</v>
      </c>
      <c r="J26" s="179">
        <v>9</v>
      </c>
      <c r="K26" s="179">
        <v>10</v>
      </c>
      <c r="L26" s="179" t="s">
        <v>378</v>
      </c>
      <c r="M26" s="181" t="s">
        <v>105</v>
      </c>
    </row>
    <row r="27" spans="1:30" ht="64.5" thickTop="1" x14ac:dyDescent="0.2">
      <c r="A27" s="175" t="s">
        <v>379</v>
      </c>
      <c r="B27" s="176">
        <f>tableau!C17</f>
        <v>20</v>
      </c>
      <c r="C27" s="176">
        <f>tableau!D17</f>
        <v>18</v>
      </c>
      <c r="D27" s="176">
        <f>tableau!E17</f>
        <v>16</v>
      </c>
      <c r="E27" s="176">
        <f>tableau!F17</f>
        <v>14</v>
      </c>
      <c r="F27" s="176">
        <f>tableau!G17</f>
        <v>8</v>
      </c>
      <c r="G27" s="176">
        <f>tableau!H17</f>
        <v>7</v>
      </c>
      <c r="H27" s="176">
        <f>tableau!I17</f>
        <v>6</v>
      </c>
      <c r="I27" s="176">
        <f>tableau!J17</f>
        <v>5</v>
      </c>
      <c r="J27" s="176">
        <f>tableau!K17</f>
        <v>4</v>
      </c>
      <c r="K27" s="176">
        <f>tableau!L17</f>
        <v>3</v>
      </c>
      <c r="L27" s="176">
        <f>tableau!M17</f>
        <v>1</v>
      </c>
      <c r="M27" s="177">
        <v>16</v>
      </c>
    </row>
    <row r="28" spans="1:30" ht="63.75" x14ac:dyDescent="0.2">
      <c r="A28" s="235" t="s">
        <v>583</v>
      </c>
      <c r="B28" s="173">
        <f>tableau!C18</f>
        <v>25</v>
      </c>
      <c r="C28" s="173">
        <f>tableau!D18</f>
        <v>23</v>
      </c>
      <c r="D28" s="173">
        <f>tableau!E18</f>
        <v>20</v>
      </c>
      <c r="E28" s="173">
        <f>tableau!F18</f>
        <v>18</v>
      </c>
      <c r="F28" s="173">
        <f>tableau!G18</f>
        <v>11</v>
      </c>
      <c r="G28" s="173">
        <f>tableau!H18</f>
        <v>10</v>
      </c>
      <c r="H28" s="173">
        <f>tableau!I18</f>
        <v>9</v>
      </c>
      <c r="I28" s="173">
        <f>tableau!J18</f>
        <v>8</v>
      </c>
      <c r="J28" s="173">
        <f>tableau!K18</f>
        <v>7</v>
      </c>
      <c r="K28" s="173">
        <f>tableau!L18</f>
        <v>6</v>
      </c>
      <c r="L28" s="173">
        <f>tableau!M18</f>
        <v>3</v>
      </c>
      <c r="M28" s="174">
        <v>20</v>
      </c>
    </row>
    <row r="29" spans="1:30" x14ac:dyDescent="0.2">
      <c r="A29" s="196"/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</row>
    <row r="30" spans="1:30" x14ac:dyDescent="0.2">
      <c r="A30" s="55" t="s">
        <v>419</v>
      </c>
      <c r="E30" s="24"/>
      <c r="F30" s="24"/>
    </row>
    <row r="31" spans="1:30" x14ac:dyDescent="0.2">
      <c r="A31" s="881" t="s">
        <v>481</v>
      </c>
      <c r="B31" s="881"/>
      <c r="C31" s="881"/>
      <c r="D31" s="881"/>
      <c r="E31" s="881"/>
      <c r="F31" s="881"/>
      <c r="G31" s="881"/>
      <c r="H31" s="881"/>
      <c r="I31" s="881"/>
      <c r="J31" s="881"/>
      <c r="K31" s="881"/>
      <c r="L31" s="881"/>
      <c r="M31" s="881"/>
    </row>
    <row r="32" spans="1:30" x14ac:dyDescent="0.2">
      <c r="A32" s="881" t="s">
        <v>480</v>
      </c>
      <c r="B32" s="881"/>
      <c r="C32" s="881"/>
      <c r="D32" s="881"/>
      <c r="E32" s="881"/>
      <c r="F32" s="881"/>
      <c r="G32" s="881"/>
      <c r="H32" s="881"/>
      <c r="I32" s="881"/>
      <c r="J32" s="881"/>
      <c r="K32" s="881"/>
      <c r="L32" s="881"/>
      <c r="M32" s="881"/>
    </row>
    <row r="33" spans="1:13" x14ac:dyDescent="0.2">
      <c r="A33" s="881" t="s">
        <v>479</v>
      </c>
      <c r="B33" s="881"/>
      <c r="C33" s="881"/>
      <c r="D33" s="881"/>
      <c r="E33" s="881"/>
      <c r="F33" s="881"/>
      <c r="G33" s="881"/>
      <c r="H33" s="881"/>
      <c r="I33" s="881"/>
      <c r="J33" s="881"/>
      <c r="K33" s="881"/>
      <c r="L33" s="881"/>
      <c r="M33" s="881"/>
    </row>
    <row r="34" spans="1:13" x14ac:dyDescent="0.2">
      <c r="A34" s="881" t="s">
        <v>482</v>
      </c>
      <c r="B34" s="881"/>
      <c r="C34" s="881"/>
      <c r="D34" s="881"/>
      <c r="E34" s="881"/>
      <c r="F34" s="881"/>
      <c r="G34" s="881"/>
      <c r="H34" s="881"/>
      <c r="I34" s="881"/>
      <c r="J34" s="881"/>
      <c r="K34" s="881"/>
      <c r="L34" s="881"/>
      <c r="M34" s="881"/>
    </row>
    <row r="35" spans="1:13" x14ac:dyDescent="0.2">
      <c r="A35" s="882" t="str">
        <f>_xlfn.CONCAT(gestion!V49,", ",gestion!V50)</f>
        <v>Seules les compétitions régionales inscrites ci-dessous sont éligibles pour les lauréats, S.V.P. n'en ajouter aucune autre.</v>
      </c>
      <c r="B35" s="882"/>
      <c r="C35" s="882"/>
      <c r="D35" s="882"/>
      <c r="E35" s="882"/>
      <c r="F35" s="882"/>
      <c r="G35" s="882"/>
      <c r="H35" s="882"/>
      <c r="I35" s="882"/>
      <c r="J35" s="882"/>
      <c r="K35" s="882"/>
      <c r="L35" s="882"/>
      <c r="M35" s="882"/>
    </row>
    <row r="36" spans="1:13" x14ac:dyDescent="0.2">
      <c r="A36" s="246" t="str">
        <f>gestion!V45</f>
        <v>Aucun point de participation n'est accordé.</v>
      </c>
      <c r="B36" s="246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</row>
    <row r="37" spans="1:13" x14ac:dyDescent="0.2">
      <c r="A37" s="246" t="str">
        <f>gestion!V43</f>
        <v xml:space="preserve">N.B. :  Joindre une copie très lisible des résultats de compétition </v>
      </c>
      <c r="B37" s="246"/>
      <c r="C37" s="246"/>
      <c r="D37" s="246"/>
      <c r="E37" s="246"/>
      <c r="F37" s="246"/>
      <c r="G37" s="246"/>
      <c r="H37" s="246"/>
      <c r="I37" s="246"/>
      <c r="J37" s="246"/>
      <c r="K37" s="246"/>
      <c r="L37" s="246"/>
      <c r="M37" s="246"/>
    </row>
    <row r="38" spans="1:13" x14ac:dyDescent="0.2">
      <c r="A38" s="882"/>
      <c r="B38" s="882"/>
      <c r="C38" s="882"/>
      <c r="D38" s="882"/>
      <c r="E38" s="882"/>
      <c r="F38" s="882"/>
    </row>
    <row r="39" spans="1:13" s="69" customFormat="1" x14ac:dyDescent="0.2">
      <c r="A39" s="58" t="s">
        <v>31</v>
      </c>
      <c r="B39" s="872" t="s">
        <v>388</v>
      </c>
      <c r="C39" s="873"/>
      <c r="D39" s="872" t="s">
        <v>389</v>
      </c>
      <c r="E39" s="873"/>
      <c r="F39" s="872" t="s">
        <v>68</v>
      </c>
      <c r="G39" s="873"/>
      <c r="H39" s="872" t="s">
        <v>32</v>
      </c>
      <c r="I39" s="873"/>
      <c r="J39" s="875" t="s">
        <v>6</v>
      </c>
      <c r="K39" s="876"/>
    </row>
    <row r="40" spans="1:13" x14ac:dyDescent="0.2">
      <c r="A40" s="57" t="str">
        <f>+gestion!W13</f>
        <v>Invitation Rosemère Jan. 2019</v>
      </c>
      <c r="B40" s="714"/>
      <c r="C40" s="722"/>
      <c r="D40" s="714"/>
      <c r="E40" s="722"/>
      <c r="F40" s="867" t="s">
        <v>107</v>
      </c>
      <c r="G40" s="865"/>
      <c r="H40" s="714"/>
      <c r="I40" s="722"/>
      <c r="J40" s="821" t="str">
        <f>IF(OR(B40&lt;2,B40="",H40="",H40&lt;1,H40&gt;B40-1,D40="",D40&lt;=1,D40&gt;11,AND(B40&gt;=5,H40&gt;=5)),"",IF(B40&gt;=5,VLOOKUP(H40,tableau!$C$1:$M$6,HLOOKUP(D40,tableau!$C$1:$M$1,1,FALSE),FALSE),IF(B40=4,VLOOKUP(H40,tableau!$C$7:$M$9,HLOOKUP(D40,tableau!$C$1:$M$1,1,FALSE),FALSE),IF(B40=3,VLOOKUP(H40,tableau!$C$10:$M$11,HLOOKUP(D40,tableau!$C$1:$M$1,1,FALSE),FALSE),IF(B40=2,VLOOKUP(H40,tableau!$C$12:$M$12,HLOOKUP(D40,tableau!$C$1:$M$1,1,FALSE),FALSE),"")))))</f>
        <v/>
      </c>
      <c r="K40" s="822"/>
      <c r="L40"/>
      <c r="M40"/>
    </row>
    <row r="41" spans="1:13" x14ac:dyDescent="0.2">
      <c r="A41" s="185" t="str">
        <f>+gestion!W14</f>
        <v>Jeux du Québec</v>
      </c>
      <c r="B41" s="868"/>
      <c r="C41" s="869"/>
      <c r="D41" s="868"/>
      <c r="E41" s="869"/>
      <c r="F41" s="868" t="s">
        <v>67</v>
      </c>
      <c r="G41" s="869"/>
      <c r="H41" s="868"/>
      <c r="I41" s="869"/>
      <c r="J41" s="830" t="str">
        <f>IF(OR(B41&lt;2,B41="",H41="",H41&lt;1,H41&gt;B41-1,D41="",D41&lt;=1,D41&gt;11,AND(B41&gt;=5,H41&gt;=5)),"",IF(B41&gt;=5,VLOOKUP(H41,tableau!$C$1:$M$6,HLOOKUP(D41,tableau!$C$1:$M$1,1,FALSE),FALSE),IF(B41=4,VLOOKUP(H41,tableau!$C$7:$M$9,HLOOKUP(D41,tableau!$C$1:$M$1,1,FALSE),FALSE),IF(B41=3,VLOOKUP(H41,tableau!$C$10:$M$11,HLOOKUP(D41,tableau!$C$1:$M$1,1,FALSE),FALSE),IF(B41=2,VLOOKUP(H41,tableau!$C$12:$M$12,HLOOKUP(D41,tableau!$C$1:$M$1,1,FALSE),FALSE),"")))))</f>
        <v/>
      </c>
      <c r="K41" s="831"/>
      <c r="L41"/>
      <c r="M41"/>
    </row>
    <row r="42" spans="1:13" x14ac:dyDescent="0.2">
      <c r="A42" s="182" t="str">
        <f>+gestion!X14</f>
        <v>Finale Régionale</v>
      </c>
      <c r="B42" s="870"/>
      <c r="C42" s="871"/>
      <c r="D42" s="870"/>
      <c r="E42" s="871"/>
      <c r="F42" s="870"/>
      <c r="G42" s="871"/>
      <c r="H42" s="870"/>
      <c r="I42" s="871"/>
      <c r="J42" s="832"/>
      <c r="K42" s="833"/>
      <c r="L42"/>
      <c r="M42"/>
    </row>
    <row r="43" spans="1:13" x14ac:dyDescent="0.2">
      <c r="A43" s="185" t="str">
        <f>+gestion!W15</f>
        <v>Invitation Lachute</v>
      </c>
      <c r="B43" s="714"/>
      <c r="C43" s="722"/>
      <c r="D43" s="714"/>
      <c r="E43" s="722"/>
      <c r="F43" s="867" t="s">
        <v>107</v>
      </c>
      <c r="G43" s="865"/>
      <c r="H43" s="714"/>
      <c r="I43" s="722"/>
      <c r="J43" s="821" t="str">
        <f>IF(OR(B43&lt;2,B43="",H43="",H43&lt;1,H43&gt;B43-1,D43="",D43&lt;=1,D43&gt;11,AND(B43&gt;=5,H43&gt;=5)),"",IF(B43&gt;=5,VLOOKUP(H43,tableau!$C$1:$M$6,HLOOKUP(D43,tableau!$C$1:$M$1,1,FALSE),FALSE),IF(B43=4,VLOOKUP(H43,tableau!$C$7:$M$9,HLOOKUP(D43,tableau!$C$1:$M$1,1,FALSE),FALSE),IF(B43=3,VLOOKUP(H43,tableau!$C$10:$M$11,HLOOKUP(D43,tableau!$C$1:$M$1,1,FALSE),FALSE),IF(B43=2,VLOOKUP(H43,tableau!$C$12:$M$12,HLOOKUP(D43,tableau!$C$1:$M$1,1,FALSE),FALSE),"")))))</f>
        <v/>
      </c>
      <c r="K43" s="822"/>
      <c r="L43"/>
      <c r="M43"/>
    </row>
    <row r="44" spans="1:13" x14ac:dyDescent="0.2">
      <c r="A44" s="185" t="str">
        <f>+gestion!W16</f>
        <v>Jeux du Québec</v>
      </c>
      <c r="B44" s="866"/>
      <c r="C44" s="866"/>
      <c r="D44" s="866"/>
      <c r="E44" s="866"/>
      <c r="F44" s="866" t="s">
        <v>67</v>
      </c>
      <c r="G44" s="866"/>
      <c r="H44" s="866"/>
      <c r="I44" s="866"/>
      <c r="J44" s="830">
        <f>IF(L44="oui",16,IF(ISTEXT(H44)=TRUE,0,IF(H44&gt;=1,IF(H44&gt;=11,1,HLOOKUP(H44,tableau!$C$16:$L$18,2,FALSE)),0)))</f>
        <v>0</v>
      </c>
      <c r="K44" s="831"/>
      <c r="L44"/>
      <c r="M44"/>
    </row>
    <row r="45" spans="1:13" x14ac:dyDescent="0.2">
      <c r="A45" s="182" t="str">
        <f>+gestion!X16</f>
        <v>Finale Provinciale</v>
      </c>
      <c r="B45" s="866"/>
      <c r="C45" s="866"/>
      <c r="D45" s="866"/>
      <c r="E45" s="866"/>
      <c r="F45" s="866"/>
      <c r="G45" s="866"/>
      <c r="H45" s="866"/>
      <c r="I45" s="866"/>
      <c r="J45" s="832"/>
      <c r="K45" s="833"/>
      <c r="L45"/>
      <c r="M45"/>
    </row>
    <row r="46" spans="1:13" x14ac:dyDescent="0.2">
      <c r="A46" s="49" t="str">
        <f>+gestion!W3</f>
        <v>Provinciaux d'été</v>
      </c>
      <c r="B46" s="714"/>
      <c r="C46" s="722"/>
      <c r="D46" s="714"/>
      <c r="E46" s="722"/>
      <c r="F46" s="714" t="s">
        <v>45</v>
      </c>
      <c r="G46" s="722"/>
      <c r="H46" s="714"/>
      <c r="I46" s="722"/>
      <c r="J46" s="821">
        <f>IF(L46="oui",16,IF(ISTEXT(H46)=TRUE,0,IF(H46&gt;=1,IF(H46&gt;=11,1,HLOOKUP(H46,tableau!$C$16:$L$18,2,FALSE)),0)))</f>
        <v>0</v>
      </c>
      <c r="K46" s="822"/>
      <c r="L46"/>
      <c r="M46"/>
    </row>
    <row r="47" spans="1:13" ht="16.5" customHeight="1" x14ac:dyDescent="0.2">
      <c r="A47" s="47" t="str">
        <f>+gestion!W5</f>
        <v>Sous-Section</v>
      </c>
      <c r="B47" s="714"/>
      <c r="C47" s="722"/>
      <c r="D47" s="714"/>
      <c r="E47" s="722"/>
      <c r="F47" s="714" t="s">
        <v>45</v>
      </c>
      <c r="G47" s="722"/>
      <c r="H47" s="714"/>
      <c r="I47" s="722"/>
      <c r="J47" s="821">
        <f>IF(L47="oui",16,IF(ISTEXT(H47)=TRUE,0,IF(H47&gt;=1,IF(H47&gt;=11,1,HLOOKUP(H47,tableau!$C$16:$L$18,2,FALSE)),0)))</f>
        <v>0</v>
      </c>
      <c r="K47" s="822"/>
      <c r="L47"/>
      <c r="M47"/>
    </row>
    <row r="48" spans="1:13" ht="16.5" customHeight="1" x14ac:dyDescent="0.2">
      <c r="A48" s="47" t="str">
        <f>+gestion!W19</f>
        <v>Section A programme court</v>
      </c>
      <c r="B48" s="714"/>
      <c r="C48" s="722"/>
      <c r="D48" s="714"/>
      <c r="E48" s="722"/>
      <c r="F48" s="714" t="s">
        <v>402</v>
      </c>
      <c r="G48" s="722"/>
      <c r="H48" s="714"/>
      <c r="I48" s="722"/>
      <c r="J48" s="821">
        <f>IF(L48="oui",16,IF(ISTEXT(H48)=TRUE,0,IF(H48&gt;=1,IF(H48&gt;=11,1,HLOOKUP(H48,tableau!$C$16:$L$18,2,FALSE)),0)))</f>
        <v>0</v>
      </c>
      <c r="K48" s="822"/>
      <c r="L48"/>
      <c r="M48"/>
    </row>
    <row r="49" spans="1:13" ht="16.5" customHeight="1" x14ac:dyDescent="0.2">
      <c r="A49" s="47" t="str">
        <f>+gestion!W20</f>
        <v>Section A programme libre</v>
      </c>
      <c r="B49" s="714"/>
      <c r="C49" s="722"/>
      <c r="D49" s="714"/>
      <c r="E49" s="722"/>
      <c r="F49" s="714" t="s">
        <v>67</v>
      </c>
      <c r="G49" s="722"/>
      <c r="H49" s="714"/>
      <c r="I49" s="722"/>
      <c r="J49" s="821">
        <f>IF(L49="oui",16,IF(ISTEXT(H49)=TRUE,0,IF(H49&gt;=1,IF(H49&gt;=11,1,HLOOKUP(H49,tableau!$C$16:$L$18,2,FALSE)),0)))</f>
        <v>0</v>
      </c>
      <c r="K49" s="822"/>
      <c r="L49"/>
      <c r="M49"/>
    </row>
    <row r="50" spans="1:13" x14ac:dyDescent="0.2">
      <c r="A50" s="185" t="str">
        <f>+gestion!W17</f>
        <v>Invitation Richard Gauthier</v>
      </c>
      <c r="B50" s="714"/>
      <c r="C50" s="722"/>
      <c r="D50" s="714"/>
      <c r="E50" s="722"/>
      <c r="F50" s="867" t="s">
        <v>107</v>
      </c>
      <c r="G50" s="865"/>
      <c r="H50" s="714"/>
      <c r="I50" s="722"/>
      <c r="J50" s="821" t="str">
        <f>IF(OR(B50&lt;2,B50="",H50="",H50&lt;1,H50&gt;B50-1,D50="",D50&lt;=1,D50&gt;11,AND(B50&gt;=5,H50&gt;=5)),"",IF(B50&gt;=5,VLOOKUP(H50,tableau!$C$1:$M$6,HLOOKUP(D50,tableau!$C$1:$M$1,1,FALSE),FALSE),IF(B50=4,VLOOKUP(H50,tableau!$C$7:$M$9,HLOOKUP(D50,tableau!$C$1:$M$1,1,FALSE),FALSE),IF(B50=3,VLOOKUP(H50,tableau!$C$10:$M$11,HLOOKUP(D50,tableau!$C$1:$M$1,1,FALSE),FALSE),IF(B50=2,VLOOKUP(H50,tableau!$C$12:$M$12,HLOOKUP(D50,tableau!$C$1:$M$1,1,FALSE),FALSE),"")))))</f>
        <v/>
      </c>
      <c r="K50" s="822"/>
      <c r="L50"/>
      <c r="M50"/>
    </row>
    <row r="51" spans="1:13" x14ac:dyDescent="0.2">
      <c r="A51" s="185" t="str">
        <f>+gestion!W18</f>
        <v>Invitation St-Eustache</v>
      </c>
      <c r="B51" s="714"/>
      <c r="C51" s="722"/>
      <c r="D51" s="714"/>
      <c r="E51" s="722"/>
      <c r="F51" s="867" t="s">
        <v>107</v>
      </c>
      <c r="G51" s="865"/>
      <c r="H51" s="714"/>
      <c r="I51" s="722"/>
      <c r="J51" s="821" t="str">
        <f>IF(OR(B51&lt;2,B51="",H51="",H51&lt;1,H51&gt;B51-1,D51="",D51&lt;=1,D51&gt;11,AND(B51&gt;=5,H51&gt;=5)),"",IF(B51&gt;=5,VLOOKUP(H51,tableau!$C$1:$M$6,HLOOKUP(D51,tableau!$C$1:$M$1,1,FALSE),FALSE),IF(B51=4,VLOOKUP(H51,tableau!$C$7:$M$9,HLOOKUP(D51,tableau!$C$1:$M$1,1,FALSE),FALSE),IF(B51=3,VLOOKUP(H51,tableau!$C$10:$M$11,HLOOKUP(D51,tableau!$C$1:$M$1,1,FALSE),FALSE),IF(B51=2,VLOOKUP(H51,tableau!$C$12:$M$12,HLOOKUP(D51,tableau!$C$1:$M$1,1,FALSE),FALSE),"")))))</f>
        <v/>
      </c>
      <c r="K51" s="822"/>
      <c r="L51"/>
      <c r="M51"/>
    </row>
    <row r="52" spans="1:13" s="212" customFormat="1" x14ac:dyDescent="0.2">
      <c r="A52" s="279" t="str">
        <f>+gestion!X13</f>
        <v>Invitation Rosemère Déc. 2019</v>
      </c>
      <c r="B52" s="819"/>
      <c r="C52" s="820"/>
      <c r="D52" s="819"/>
      <c r="E52" s="820"/>
      <c r="F52" s="817" t="s">
        <v>107</v>
      </c>
      <c r="G52" s="818"/>
      <c r="H52" s="819"/>
      <c r="I52" s="820"/>
      <c r="J52" s="821" t="str">
        <f>IF(OR(B52&lt;2,B52="",H52="",H52&lt;1,H52&gt;B52-1,D52="",D52&lt;=1,D52&gt;11,AND(B52&gt;=5,H52&gt;=5)),"",IF(B52&gt;=5,VLOOKUP(H52,tableau!$C$1:$M$6,HLOOKUP(D52,tableau!$C$1:$M$1,1,FALSE),FALSE),IF(B52=4,VLOOKUP(H52,tableau!$C$7:$M$9,HLOOKUP(D52,tableau!$C$1:$M$1,1,FALSE),FALSE),IF(B52=3,VLOOKUP(H52,tableau!$C$10:$M$11,HLOOKUP(D52,tableau!$C$1:$M$1,1,FALSE),FALSE),IF(B52=2,VLOOKUP(H52,tableau!$C$12:$M$12,HLOOKUP(D52,tableau!$C$1:$M$1,1,FALSE),FALSE),"")))))</f>
        <v/>
      </c>
      <c r="K52" s="822"/>
    </row>
    <row r="53" spans="1:13" ht="16.5" customHeight="1" x14ac:dyDescent="0.2">
      <c r="A53" s="47" t="str">
        <f>+gestion!V57</f>
        <v xml:space="preserve">Membre Équipe Québec </v>
      </c>
      <c r="B53" s="48" t="str">
        <f>+gestion!V58</f>
        <v>Année 2019-2020</v>
      </c>
      <c r="C53" s="48"/>
      <c r="D53" s="864" t="str">
        <f>+gestion!V59</f>
        <v>mettre oui dans case Classement</v>
      </c>
      <c r="E53" s="864"/>
      <c r="F53" s="864"/>
      <c r="G53" s="865"/>
      <c r="H53" s="714"/>
      <c r="I53" s="722"/>
      <c r="J53" s="830" t="str">
        <f>IF(H53="Oui",10,"")</f>
        <v/>
      </c>
      <c r="K53" s="831"/>
      <c r="L53"/>
      <c r="M53"/>
    </row>
    <row r="54" spans="1:13" s="249" customFormat="1" ht="13.5" thickBot="1" x14ac:dyDescent="0.25">
      <c r="A54" s="155"/>
      <c r="B54" s="155"/>
      <c r="C54" s="252"/>
      <c r="D54" s="252"/>
      <c r="E54" s="55"/>
      <c r="F54" s="55"/>
      <c r="G54" s="55"/>
      <c r="H54" s="861" t="s">
        <v>36</v>
      </c>
      <c r="I54" s="861"/>
      <c r="J54" s="862">
        <f>SUM(J40:J53)</f>
        <v>0</v>
      </c>
      <c r="K54" s="862"/>
    </row>
    <row r="55" spans="1:13" ht="13.5" thickTop="1" x14ac:dyDescent="0.2">
      <c r="A55" s="863"/>
      <c r="B55" s="863"/>
      <c r="C55" s="863"/>
      <c r="D55" s="863"/>
      <c r="E55" s="863"/>
      <c r="F55" s="863"/>
      <c r="G55" s="863"/>
      <c r="H55" s="18"/>
    </row>
    <row r="56" spans="1:13" x14ac:dyDescent="0.2">
      <c r="A56" s="863"/>
      <c r="B56" s="863"/>
      <c r="C56" s="863"/>
      <c r="D56" s="863"/>
      <c r="E56" s="863"/>
      <c r="F56" s="863"/>
      <c r="G56" s="863"/>
      <c r="H56" s="18"/>
    </row>
    <row r="57" spans="1:13" x14ac:dyDescent="0.2">
      <c r="H57" s="18"/>
    </row>
    <row r="58" spans="1:13" x14ac:dyDescent="0.2">
      <c r="C58" s="50" t="s">
        <v>52</v>
      </c>
      <c r="D58" s="50"/>
      <c r="H58" s="860" t="str">
        <f>+'données a remplir'!$F$8</f>
        <v/>
      </c>
      <c r="I58" s="860"/>
      <c r="J58" s="860"/>
      <c r="K58" s="860"/>
      <c r="L58" s="860"/>
    </row>
    <row r="59" spans="1:13" x14ac:dyDescent="0.2">
      <c r="C59" s="50"/>
      <c r="D59" s="51"/>
      <c r="H59" s="51"/>
      <c r="I59" s="51"/>
      <c r="J59" s="51"/>
      <c r="K59" s="51"/>
      <c r="L59" s="51"/>
    </row>
    <row r="60" spans="1:13" x14ac:dyDescent="0.2">
      <c r="C60" s="50" t="s">
        <v>53</v>
      </c>
      <c r="D60" s="50"/>
      <c r="H60" s="860" t="str">
        <f>+'données a remplir'!F9</f>
        <v/>
      </c>
      <c r="I60" s="860"/>
      <c r="J60" s="860"/>
      <c r="K60" s="860"/>
      <c r="L60" s="860"/>
    </row>
    <row r="61" spans="1:13" x14ac:dyDescent="0.2">
      <c r="C61" s="50"/>
      <c r="D61" s="51"/>
      <c r="H61" s="51"/>
      <c r="I61" s="51"/>
      <c r="J61" s="51"/>
      <c r="K61" s="51"/>
      <c r="L61" s="51"/>
    </row>
    <row r="62" spans="1:13" x14ac:dyDescent="0.2">
      <c r="C62" s="859" t="s">
        <v>54</v>
      </c>
      <c r="D62" s="859"/>
      <c r="H62" s="860" t="str">
        <f>+'données a remplir'!$F$10</f>
        <v/>
      </c>
      <c r="I62" s="860"/>
      <c r="J62" s="860"/>
      <c r="K62" s="860"/>
      <c r="L62" s="860"/>
    </row>
  </sheetData>
  <sheetProtection algorithmName="SHA-512" hashValue="M7hMVxntxrnnIJEKPxkn59sKxBn0T88W1WWAlqzGRy0AsIjcWoG9wxjODFW4WdYvBjd91Nzq2uObuhClZQKcTQ==" saltValue="Cy6CkTeqJLGRntX6JqV2jA==" spinCount="100000" sheet="1"/>
  <protectedRanges>
    <protectedRange sqref="B8:F10 J8:M10" name="Plage1_3"/>
    <protectedRange sqref="B40:E52" name="Plage2"/>
    <protectedRange sqref="H40:I52" name="Plage3"/>
    <protectedRange sqref="H53:I53" name="Plage4"/>
  </protectedRanges>
  <mergeCells count="105">
    <mergeCell ref="B49:C49"/>
    <mergeCell ref="D49:E49"/>
    <mergeCell ref="F49:G49"/>
    <mergeCell ref="J48:K48"/>
    <mergeCell ref="H49:I49"/>
    <mergeCell ref="J49:K49"/>
    <mergeCell ref="F51:G51"/>
    <mergeCell ref="H51:I51"/>
    <mergeCell ref="J51:K51"/>
    <mergeCell ref="B50:C50"/>
    <mergeCell ref="D50:E50"/>
    <mergeCell ref="F50:G50"/>
    <mergeCell ref="H50:I50"/>
    <mergeCell ref="J50:K50"/>
    <mergeCell ref="B51:C51"/>
    <mergeCell ref="D51:E51"/>
    <mergeCell ref="A2:M2"/>
    <mergeCell ref="A3:M3"/>
    <mergeCell ref="A4:M4"/>
    <mergeCell ref="A5:M5"/>
    <mergeCell ref="A6:M6"/>
    <mergeCell ref="E21:F21"/>
    <mergeCell ref="H21:I21"/>
    <mergeCell ref="B12:F12"/>
    <mergeCell ref="B8:F8"/>
    <mergeCell ref="H8:I8"/>
    <mergeCell ref="J8:M8"/>
    <mergeCell ref="H9:I9"/>
    <mergeCell ref="B10:F10"/>
    <mergeCell ref="H10:I10"/>
    <mergeCell ref="J10:M10"/>
    <mergeCell ref="B11:C11"/>
    <mergeCell ref="D11:E11"/>
    <mergeCell ref="F11:G11"/>
    <mergeCell ref="H11:I11"/>
    <mergeCell ref="A15:M15"/>
    <mergeCell ref="A17:M17"/>
    <mergeCell ref="H12:I12"/>
    <mergeCell ref="J12:M12"/>
    <mergeCell ref="A19:M19"/>
    <mergeCell ref="E22:F22"/>
    <mergeCell ref="H22:I22"/>
    <mergeCell ref="D39:E39"/>
    <mergeCell ref="J39:K39"/>
    <mergeCell ref="B40:C40"/>
    <mergeCell ref="D40:E40"/>
    <mergeCell ref="F40:G40"/>
    <mergeCell ref="H40:I40"/>
    <mergeCell ref="F39:G39"/>
    <mergeCell ref="A24:M24"/>
    <mergeCell ref="B25:M25"/>
    <mergeCell ref="J40:K40"/>
    <mergeCell ref="A32:M32"/>
    <mergeCell ref="A31:M31"/>
    <mergeCell ref="A33:M33"/>
    <mergeCell ref="A34:M34"/>
    <mergeCell ref="A35:M35"/>
    <mergeCell ref="A38:F38"/>
    <mergeCell ref="B41:C42"/>
    <mergeCell ref="D41:E42"/>
    <mergeCell ref="F41:G42"/>
    <mergeCell ref="H39:I39"/>
    <mergeCell ref="H41:I42"/>
    <mergeCell ref="J41:K42"/>
    <mergeCell ref="B39:C39"/>
    <mergeCell ref="B44:C45"/>
    <mergeCell ref="D44:E45"/>
    <mergeCell ref="B43:C43"/>
    <mergeCell ref="B47:C47"/>
    <mergeCell ref="D47:E47"/>
    <mergeCell ref="F47:G47"/>
    <mergeCell ref="H47:I47"/>
    <mergeCell ref="B48:C48"/>
    <mergeCell ref="D48:E48"/>
    <mergeCell ref="F48:G48"/>
    <mergeCell ref="F46:G46"/>
    <mergeCell ref="J43:K43"/>
    <mergeCell ref="F44:G45"/>
    <mergeCell ref="H44:I45"/>
    <mergeCell ref="J44:K45"/>
    <mergeCell ref="D43:E43"/>
    <mergeCell ref="F43:G43"/>
    <mergeCell ref="H43:I43"/>
    <mergeCell ref="J46:K46"/>
    <mergeCell ref="H46:I46"/>
    <mergeCell ref="J47:K47"/>
    <mergeCell ref="B46:C46"/>
    <mergeCell ref="D46:E46"/>
    <mergeCell ref="H48:I48"/>
    <mergeCell ref="B52:C52"/>
    <mergeCell ref="D52:E52"/>
    <mergeCell ref="F52:G52"/>
    <mergeCell ref="H52:I52"/>
    <mergeCell ref="J52:K52"/>
    <mergeCell ref="C62:D62"/>
    <mergeCell ref="H62:L62"/>
    <mergeCell ref="H54:I54"/>
    <mergeCell ref="J54:K54"/>
    <mergeCell ref="A55:G55"/>
    <mergeCell ref="A56:G56"/>
    <mergeCell ref="H58:L58"/>
    <mergeCell ref="H60:L60"/>
    <mergeCell ref="D53:G53"/>
    <mergeCell ref="H53:I53"/>
    <mergeCell ref="J53:K53"/>
  </mergeCells>
  <dataValidations count="1">
    <dataValidation type="list" allowBlank="1" showInputMessage="1" showErrorMessage="1" promptTitle="Menu_BYE" sqref="H53" xr:uid="{00000000-0002-0000-1200-000000000000}">
      <formula1>Menu_Bye</formula1>
    </dataValidation>
  </dataValidations>
  <printOptions horizontalCentered="1"/>
  <pageMargins left="0" right="0" top="0.55118110236220474" bottom="0.55118110236220474" header="0.31496062992125984" footer="0.31496062992125984"/>
  <pageSetup scale="77" orientation="portrait" r:id="rId1"/>
  <headerFooter>
    <oddHeader>&amp;LLauréats 2019</oddHeader>
    <oddFooter>&amp;LCandidat 2&amp;C&amp;14PATINAGE LAURENTIDES&amp;R&amp;A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14"/>
    <pageSetUpPr fitToPage="1"/>
  </sheetPr>
  <dimension ref="A1:W359"/>
  <sheetViews>
    <sheetView showGridLines="0" topLeftCell="A17" zoomScaleNormal="100" workbookViewId="0">
      <selection activeCell="B22" sqref="B22"/>
    </sheetView>
  </sheetViews>
  <sheetFormatPr baseColWidth="10" defaultRowHeight="12.75" x14ac:dyDescent="0.2"/>
  <cols>
    <col min="1" max="1" width="26.140625" customWidth="1"/>
    <col min="2" max="2" width="14.7109375" bestFit="1" customWidth="1"/>
    <col min="3" max="6" width="8.7109375" customWidth="1"/>
    <col min="7" max="7" width="10.42578125" customWidth="1"/>
    <col min="8" max="8" width="9.85546875" customWidth="1"/>
    <col min="9" max="9" width="11.140625" customWidth="1"/>
    <col min="10" max="14" width="8.7109375" customWidth="1"/>
    <col min="15" max="15" width="15.5703125" customWidth="1"/>
    <col min="16" max="16" width="8.7109375" customWidth="1"/>
    <col min="17" max="17" width="11" customWidth="1"/>
    <col min="18" max="41" width="8.7109375" customWidth="1"/>
  </cols>
  <sheetData>
    <row r="1" spans="1:23" ht="33.75" customHeight="1" x14ac:dyDescent="0.2">
      <c r="A1" s="531" t="s">
        <v>431</v>
      </c>
      <c r="B1" s="532"/>
      <c r="C1" s="533"/>
      <c r="D1" s="534">
        <v>2</v>
      </c>
      <c r="E1" s="534">
        <v>3</v>
      </c>
      <c r="F1" s="534">
        <v>4</v>
      </c>
      <c r="G1" s="534">
        <v>5</v>
      </c>
      <c r="H1" s="534">
        <v>6</v>
      </c>
      <c r="I1" s="534">
        <v>7</v>
      </c>
      <c r="J1" s="534">
        <v>8</v>
      </c>
      <c r="K1" s="534">
        <v>9</v>
      </c>
      <c r="L1" s="534">
        <v>10</v>
      </c>
      <c r="M1" s="534">
        <v>11</v>
      </c>
    </row>
    <row r="2" spans="1:23" ht="40.5" customHeight="1" thickBot="1" x14ac:dyDescent="0.25">
      <c r="A2" s="531"/>
      <c r="B2" s="535" t="s">
        <v>93</v>
      </c>
      <c r="C2" s="536"/>
      <c r="D2" s="536" t="s">
        <v>440</v>
      </c>
      <c r="E2" s="536" t="s">
        <v>442</v>
      </c>
      <c r="F2" s="536" t="s">
        <v>561</v>
      </c>
      <c r="G2" s="536" t="s">
        <v>563</v>
      </c>
      <c r="H2" s="536" t="s">
        <v>396</v>
      </c>
      <c r="I2" s="536" t="s">
        <v>564</v>
      </c>
      <c r="J2" s="536" t="s">
        <v>562</v>
      </c>
      <c r="K2" s="536" t="s">
        <v>474</v>
      </c>
      <c r="L2" s="536" t="s">
        <v>475</v>
      </c>
      <c r="M2" s="536" t="s">
        <v>476</v>
      </c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5.95" customHeight="1" x14ac:dyDescent="0.2">
      <c r="A3" s="651" t="s">
        <v>95</v>
      </c>
      <c r="B3" s="20" t="s">
        <v>94</v>
      </c>
      <c r="C3" s="21">
        <v>1</v>
      </c>
      <c r="D3" s="21">
        <v>4.5</v>
      </c>
      <c r="E3" s="21">
        <v>5</v>
      </c>
      <c r="F3" s="21">
        <v>5.5</v>
      </c>
      <c r="G3" s="21">
        <v>6</v>
      </c>
      <c r="H3" s="21">
        <v>6.5</v>
      </c>
      <c r="I3" s="21">
        <v>7</v>
      </c>
      <c r="J3" s="21">
        <v>7.5</v>
      </c>
      <c r="K3" s="21">
        <v>8</v>
      </c>
      <c r="L3" s="21">
        <v>9</v>
      </c>
      <c r="M3" s="22">
        <v>10</v>
      </c>
    </row>
    <row r="4" spans="1:23" ht="15.95" customHeight="1" x14ac:dyDescent="0.2">
      <c r="A4" s="652"/>
      <c r="B4" s="23" t="s">
        <v>98</v>
      </c>
      <c r="C4" s="23">
        <v>2</v>
      </c>
      <c r="D4" s="24">
        <v>3.5</v>
      </c>
      <c r="E4" s="24">
        <v>4</v>
      </c>
      <c r="F4" s="24">
        <v>4.5</v>
      </c>
      <c r="G4" s="24">
        <v>5</v>
      </c>
      <c r="H4" s="24">
        <v>5.5</v>
      </c>
      <c r="I4" s="24">
        <v>6</v>
      </c>
      <c r="J4" s="24">
        <v>6.5</v>
      </c>
      <c r="K4" s="24">
        <v>7</v>
      </c>
      <c r="L4" s="24">
        <v>8</v>
      </c>
      <c r="M4" s="25">
        <v>9</v>
      </c>
    </row>
    <row r="5" spans="1:23" ht="15.95" customHeight="1" x14ac:dyDescent="0.2">
      <c r="A5" s="652"/>
      <c r="B5" s="23" t="s">
        <v>99</v>
      </c>
      <c r="C5" s="23">
        <v>3</v>
      </c>
      <c r="D5" s="24">
        <v>2.5</v>
      </c>
      <c r="E5" s="24">
        <v>3</v>
      </c>
      <c r="F5" s="24">
        <v>3.5</v>
      </c>
      <c r="G5" s="24">
        <v>4</v>
      </c>
      <c r="H5" s="24">
        <v>4.5</v>
      </c>
      <c r="I5" s="24">
        <v>5</v>
      </c>
      <c r="J5" s="24">
        <v>5.5</v>
      </c>
      <c r="K5" s="24">
        <v>6</v>
      </c>
      <c r="L5" s="24">
        <v>7</v>
      </c>
      <c r="M5" s="25">
        <v>8</v>
      </c>
    </row>
    <row r="6" spans="1:23" ht="15.95" customHeight="1" thickBot="1" x14ac:dyDescent="0.25">
      <c r="A6" s="653"/>
      <c r="B6" s="26" t="s">
        <v>100</v>
      </c>
      <c r="C6" s="26">
        <v>4</v>
      </c>
      <c r="D6" s="27">
        <v>1.5</v>
      </c>
      <c r="E6" s="27">
        <v>2</v>
      </c>
      <c r="F6" s="27">
        <v>2.5</v>
      </c>
      <c r="G6" s="27">
        <v>3</v>
      </c>
      <c r="H6" s="27">
        <v>3.5</v>
      </c>
      <c r="I6" s="27">
        <v>4</v>
      </c>
      <c r="J6" s="27">
        <v>4.5</v>
      </c>
      <c r="K6" s="27">
        <v>5</v>
      </c>
      <c r="L6" s="27">
        <v>6</v>
      </c>
      <c r="M6" s="28">
        <v>7</v>
      </c>
    </row>
    <row r="7" spans="1:23" ht="15.95" customHeight="1" x14ac:dyDescent="0.2">
      <c r="A7" s="652" t="s">
        <v>96</v>
      </c>
      <c r="B7" s="30" t="s">
        <v>94</v>
      </c>
      <c r="C7" s="23">
        <v>1</v>
      </c>
      <c r="D7" s="24">
        <v>3.5</v>
      </c>
      <c r="E7" s="24">
        <v>4</v>
      </c>
      <c r="F7" s="24">
        <v>4.5</v>
      </c>
      <c r="G7" s="24">
        <v>5</v>
      </c>
      <c r="H7" s="24">
        <v>5.5</v>
      </c>
      <c r="I7" s="24">
        <v>6</v>
      </c>
      <c r="J7" s="24">
        <v>6.5</v>
      </c>
      <c r="K7" s="24">
        <v>7</v>
      </c>
      <c r="L7" s="24">
        <v>8</v>
      </c>
      <c r="M7" s="25">
        <v>9</v>
      </c>
    </row>
    <row r="8" spans="1:23" ht="15.95" customHeight="1" x14ac:dyDescent="0.2">
      <c r="A8" s="652"/>
      <c r="B8" s="29" t="s">
        <v>98</v>
      </c>
      <c r="C8" s="23">
        <v>2</v>
      </c>
      <c r="D8" s="24">
        <v>2.5</v>
      </c>
      <c r="E8" s="24">
        <v>3</v>
      </c>
      <c r="F8" s="24">
        <v>3.5</v>
      </c>
      <c r="G8" s="24">
        <v>4</v>
      </c>
      <c r="H8" s="24">
        <v>4.5</v>
      </c>
      <c r="I8" s="24">
        <v>5</v>
      </c>
      <c r="J8" s="24">
        <v>5.5</v>
      </c>
      <c r="K8" s="24">
        <v>6</v>
      </c>
      <c r="L8" s="24">
        <v>7</v>
      </c>
      <c r="M8" s="25">
        <v>8</v>
      </c>
    </row>
    <row r="9" spans="1:23" ht="15.95" customHeight="1" thickBot="1" x14ac:dyDescent="0.25">
      <c r="A9" s="653"/>
      <c r="B9" s="31" t="s">
        <v>99</v>
      </c>
      <c r="C9" s="26">
        <v>3</v>
      </c>
      <c r="D9" s="27">
        <v>1.5</v>
      </c>
      <c r="E9" s="27">
        <v>2</v>
      </c>
      <c r="F9" s="27">
        <v>2.5</v>
      </c>
      <c r="G9" s="27">
        <v>3</v>
      </c>
      <c r="H9" s="27">
        <v>3.5</v>
      </c>
      <c r="I9" s="27">
        <v>4</v>
      </c>
      <c r="J9" s="27">
        <v>4.5</v>
      </c>
      <c r="K9" s="27">
        <v>5</v>
      </c>
      <c r="L9" s="27">
        <v>6</v>
      </c>
      <c r="M9" s="28">
        <v>7</v>
      </c>
    </row>
    <row r="10" spans="1:23" ht="15.95" customHeight="1" x14ac:dyDescent="0.2">
      <c r="A10" s="652" t="s">
        <v>97</v>
      </c>
      <c r="B10" s="30" t="s">
        <v>94</v>
      </c>
      <c r="C10" s="23">
        <v>1</v>
      </c>
      <c r="D10" s="24">
        <v>2.5</v>
      </c>
      <c r="E10" s="24">
        <v>3</v>
      </c>
      <c r="F10" s="24">
        <v>3.5</v>
      </c>
      <c r="G10" s="24">
        <v>4</v>
      </c>
      <c r="H10" s="24">
        <v>4.5</v>
      </c>
      <c r="I10" s="24">
        <v>5</v>
      </c>
      <c r="J10" s="24">
        <v>5.5</v>
      </c>
      <c r="K10" s="24">
        <v>6</v>
      </c>
      <c r="L10" s="24">
        <v>7</v>
      </c>
      <c r="M10" s="25">
        <v>8</v>
      </c>
    </row>
    <row r="11" spans="1:23" ht="15.95" customHeight="1" thickBot="1" x14ac:dyDescent="0.25">
      <c r="A11" s="653"/>
      <c r="B11" s="31" t="s">
        <v>98</v>
      </c>
      <c r="C11" s="26">
        <v>2</v>
      </c>
      <c r="D11" s="27">
        <v>1.5</v>
      </c>
      <c r="E11" s="27">
        <v>2</v>
      </c>
      <c r="F11" s="27">
        <v>2.5</v>
      </c>
      <c r="G11" s="27">
        <v>3</v>
      </c>
      <c r="H11" s="27">
        <v>3.5</v>
      </c>
      <c r="I11" s="27">
        <v>4</v>
      </c>
      <c r="J11" s="27">
        <v>4.5</v>
      </c>
      <c r="K11" s="27">
        <v>5</v>
      </c>
      <c r="L11" s="27">
        <v>6</v>
      </c>
      <c r="M11" s="28">
        <v>7</v>
      </c>
    </row>
    <row r="12" spans="1:23" ht="15.95" customHeight="1" thickBot="1" x14ac:dyDescent="0.25">
      <c r="A12" s="36" t="s">
        <v>101</v>
      </c>
      <c r="B12" s="34" t="s">
        <v>94</v>
      </c>
      <c r="C12" s="35">
        <v>1</v>
      </c>
      <c r="D12" s="32">
        <v>1.5</v>
      </c>
      <c r="E12" s="32">
        <v>2</v>
      </c>
      <c r="F12" s="32">
        <v>2.5</v>
      </c>
      <c r="G12" s="32">
        <v>3</v>
      </c>
      <c r="H12" s="32">
        <v>3.5</v>
      </c>
      <c r="I12" s="32">
        <v>4</v>
      </c>
      <c r="J12" s="32">
        <v>4.5</v>
      </c>
      <c r="K12" s="32">
        <v>5</v>
      </c>
      <c r="L12" s="32">
        <v>6</v>
      </c>
      <c r="M12" s="33">
        <v>7</v>
      </c>
    </row>
    <row r="13" spans="1:23" ht="15.95" customHeight="1" x14ac:dyDescent="0.2">
      <c r="A13" s="18" t="s">
        <v>429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23" ht="15.95" customHeight="1" x14ac:dyDescent="0.2">
      <c r="A14" s="18" t="s">
        <v>430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</row>
    <row r="15" spans="1:23" s="7" customFormat="1" ht="15.95" customHeight="1" x14ac:dyDescent="0.2">
      <c r="A15" s="529"/>
      <c r="B15" s="530"/>
      <c r="C15" s="530"/>
      <c r="D15" s="530"/>
      <c r="E15" s="530"/>
      <c r="F15" s="530"/>
      <c r="G15" s="530"/>
      <c r="H15" s="530"/>
      <c r="I15" s="530"/>
      <c r="J15" s="530"/>
      <c r="K15" s="530"/>
      <c r="L15" s="530"/>
      <c r="M15" s="24"/>
    </row>
    <row r="16" spans="1:23" ht="21.75" customHeight="1" x14ac:dyDescent="0.2">
      <c r="A16" s="537" t="s">
        <v>5</v>
      </c>
      <c r="B16" s="538" t="s">
        <v>377</v>
      </c>
      <c r="C16" s="539">
        <v>1</v>
      </c>
      <c r="D16" s="540">
        <v>2</v>
      </c>
      <c r="E16" s="540">
        <v>3</v>
      </c>
      <c r="F16" s="540">
        <v>4</v>
      </c>
      <c r="G16" s="540">
        <v>5</v>
      </c>
      <c r="H16" s="540">
        <v>6</v>
      </c>
      <c r="I16" s="540">
        <v>7</v>
      </c>
      <c r="J16" s="540">
        <v>8</v>
      </c>
      <c r="K16" s="540">
        <v>9</v>
      </c>
      <c r="L16" s="540">
        <v>10</v>
      </c>
      <c r="M16" s="541" t="s">
        <v>102</v>
      </c>
      <c r="N16" s="541" t="s">
        <v>105</v>
      </c>
    </row>
    <row r="17" spans="1:14" ht="69.75" customHeight="1" x14ac:dyDescent="0.2">
      <c r="A17" s="39" t="s">
        <v>379</v>
      </c>
      <c r="B17" s="37" t="s">
        <v>103</v>
      </c>
      <c r="C17" s="38">
        <v>20</v>
      </c>
      <c r="D17" s="38">
        <v>18</v>
      </c>
      <c r="E17" s="38">
        <v>16</v>
      </c>
      <c r="F17" s="38">
        <v>14</v>
      </c>
      <c r="G17" s="38">
        <v>8</v>
      </c>
      <c r="H17" s="38">
        <v>7</v>
      </c>
      <c r="I17" s="38">
        <v>6</v>
      </c>
      <c r="J17" s="38">
        <v>5</v>
      </c>
      <c r="K17" s="38">
        <v>4</v>
      </c>
      <c r="L17" s="38">
        <v>3</v>
      </c>
      <c r="M17" s="38">
        <v>1</v>
      </c>
      <c r="N17" s="38">
        <v>16</v>
      </c>
    </row>
    <row r="18" spans="1:14" ht="63" customHeight="1" x14ac:dyDescent="0.2">
      <c r="A18" s="39" t="s">
        <v>104</v>
      </c>
      <c r="B18" s="37" t="s">
        <v>103</v>
      </c>
      <c r="C18" s="38">
        <v>25</v>
      </c>
      <c r="D18" s="38">
        <v>23</v>
      </c>
      <c r="E18" s="38">
        <v>20</v>
      </c>
      <c r="F18" s="38">
        <v>18</v>
      </c>
      <c r="G18" s="38">
        <v>11</v>
      </c>
      <c r="H18" s="38">
        <v>10</v>
      </c>
      <c r="I18" s="38">
        <v>9</v>
      </c>
      <c r="J18" s="38">
        <v>8</v>
      </c>
      <c r="K18" s="38">
        <v>7</v>
      </c>
      <c r="L18" s="38">
        <v>6</v>
      </c>
      <c r="M18" s="38">
        <v>3</v>
      </c>
      <c r="N18" s="38">
        <v>20</v>
      </c>
    </row>
    <row r="19" spans="1:14" ht="15.75" customHeight="1" x14ac:dyDescent="0.2">
      <c r="A19" s="201"/>
      <c r="B19" s="202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</row>
    <row r="20" spans="1:14" ht="15.95" customHeight="1" x14ac:dyDescent="0.25">
      <c r="A20" s="638" t="s">
        <v>539</v>
      </c>
      <c r="B20" s="638"/>
      <c r="C20" s="18"/>
      <c r="E20" s="654" t="s">
        <v>433</v>
      </c>
      <c r="F20" s="654"/>
      <c r="G20" s="654"/>
      <c r="H20" s="654"/>
    </row>
    <row r="21" spans="1:14" ht="15.95" customHeight="1" thickBot="1" x14ac:dyDescent="0.25">
      <c r="A21" s="507" t="s">
        <v>426</v>
      </c>
      <c r="B21" s="508" t="s">
        <v>29</v>
      </c>
      <c r="E21" s="641" t="s">
        <v>426</v>
      </c>
      <c r="F21" s="642"/>
      <c r="G21" s="642"/>
      <c r="H21" s="508" t="s">
        <v>29</v>
      </c>
    </row>
    <row r="22" spans="1:14" ht="15.95" customHeight="1" thickTop="1" x14ac:dyDescent="0.2">
      <c r="A22" s="493" t="s">
        <v>434</v>
      </c>
      <c r="B22" s="494">
        <v>0.5</v>
      </c>
      <c r="E22" s="645" t="s">
        <v>434</v>
      </c>
      <c r="F22" s="646"/>
      <c r="G22" s="646"/>
      <c r="H22" s="501">
        <v>0.5</v>
      </c>
    </row>
    <row r="23" spans="1:14" ht="15.95" customHeight="1" x14ac:dyDescent="0.2">
      <c r="A23" s="495" t="s">
        <v>435</v>
      </c>
      <c r="B23" s="496">
        <v>2</v>
      </c>
      <c r="E23" s="643" t="s">
        <v>435</v>
      </c>
      <c r="F23" s="644"/>
      <c r="G23" s="644"/>
      <c r="H23" s="496">
        <v>1</v>
      </c>
    </row>
    <row r="24" spans="1:14" ht="15.95" customHeight="1" x14ac:dyDescent="0.2">
      <c r="A24" s="497" t="s">
        <v>437</v>
      </c>
      <c r="B24" s="496">
        <v>3</v>
      </c>
      <c r="E24" s="643" t="s">
        <v>437</v>
      </c>
      <c r="F24" s="644"/>
      <c r="G24" s="644"/>
      <c r="H24" s="496">
        <v>1.5</v>
      </c>
    </row>
    <row r="25" spans="1:14" ht="15.95" customHeight="1" x14ac:dyDescent="0.2">
      <c r="A25" s="495" t="s">
        <v>440</v>
      </c>
      <c r="B25" s="496">
        <v>4</v>
      </c>
      <c r="E25" s="643" t="s">
        <v>440</v>
      </c>
      <c r="F25" s="644"/>
      <c r="G25" s="644"/>
      <c r="H25" s="496">
        <v>2</v>
      </c>
    </row>
    <row r="26" spans="1:14" ht="15.95" customHeight="1" x14ac:dyDescent="0.2">
      <c r="A26" s="497" t="s">
        <v>442</v>
      </c>
      <c r="B26" s="496">
        <v>5</v>
      </c>
      <c r="E26" s="643" t="s">
        <v>442</v>
      </c>
      <c r="F26" s="644"/>
      <c r="G26" s="644"/>
      <c r="H26" s="496">
        <v>2.5</v>
      </c>
    </row>
    <row r="27" spans="1:14" ht="15.95" customHeight="1" x14ac:dyDescent="0.2">
      <c r="A27" s="495" t="s">
        <v>565</v>
      </c>
      <c r="B27" s="496">
        <v>6</v>
      </c>
      <c r="E27" s="643" t="s">
        <v>565</v>
      </c>
      <c r="F27" s="644"/>
      <c r="G27" s="644"/>
      <c r="H27" s="496">
        <v>3</v>
      </c>
    </row>
    <row r="28" spans="1:14" ht="15.95" customHeight="1" x14ac:dyDescent="0.2">
      <c r="A28" s="495" t="s">
        <v>566</v>
      </c>
      <c r="B28" s="496">
        <v>7</v>
      </c>
      <c r="E28" s="643" t="s">
        <v>566</v>
      </c>
      <c r="F28" s="644"/>
      <c r="G28" s="644"/>
      <c r="H28" s="496">
        <v>3.5</v>
      </c>
    </row>
    <row r="29" spans="1:14" ht="15.95" customHeight="1" x14ac:dyDescent="0.2">
      <c r="A29" s="497" t="s">
        <v>560</v>
      </c>
      <c r="B29" s="498">
        <v>8</v>
      </c>
      <c r="C29" s="18"/>
      <c r="E29" s="643" t="s">
        <v>560</v>
      </c>
      <c r="F29" s="644"/>
      <c r="G29" s="644"/>
      <c r="H29" s="498">
        <v>4</v>
      </c>
    </row>
    <row r="30" spans="1:14" ht="15.95" customHeight="1" x14ac:dyDescent="0.2">
      <c r="A30" s="499" t="s">
        <v>12</v>
      </c>
      <c r="B30" s="500">
        <v>9</v>
      </c>
      <c r="C30" s="18"/>
      <c r="E30" s="649" t="s">
        <v>12</v>
      </c>
      <c r="F30" s="650"/>
      <c r="G30" s="650">
        <v>4.5</v>
      </c>
      <c r="H30" s="500">
        <v>4.5</v>
      </c>
    </row>
    <row r="31" spans="1:14" x14ac:dyDescent="0.2">
      <c r="A31" s="18"/>
      <c r="B31" s="18"/>
      <c r="C31" s="18"/>
      <c r="D31" s="18"/>
      <c r="I31" s="18"/>
      <c r="J31" s="18"/>
      <c r="K31" s="18"/>
      <c r="L31" s="18"/>
      <c r="M31" s="18"/>
    </row>
    <row r="32" spans="1:14" s="208" customFormat="1" ht="18" x14ac:dyDescent="0.25">
      <c r="A32" s="638" t="s">
        <v>432</v>
      </c>
      <c r="B32" s="638"/>
      <c r="C32" s="638"/>
      <c r="D32" s="18"/>
      <c r="E32"/>
      <c r="F32"/>
      <c r="G32"/>
      <c r="H32"/>
      <c r="I32" s="18"/>
      <c r="J32" s="18"/>
      <c r="K32" s="18"/>
      <c r="L32" s="207"/>
      <c r="M32" s="207"/>
    </row>
    <row r="33" spans="1:18" ht="13.5" thickBot="1" x14ac:dyDescent="0.25">
      <c r="A33" s="507" t="s">
        <v>426</v>
      </c>
      <c r="B33" s="508" t="s">
        <v>29</v>
      </c>
      <c r="I33" s="18"/>
      <c r="J33" s="18"/>
    </row>
    <row r="34" spans="1:18" ht="13.5" thickTop="1" x14ac:dyDescent="0.2">
      <c r="A34" s="506" t="s">
        <v>536</v>
      </c>
      <c r="B34" s="501">
        <v>0.5</v>
      </c>
    </row>
    <row r="35" spans="1:18" x14ac:dyDescent="0.2">
      <c r="A35" s="503" t="s">
        <v>537</v>
      </c>
      <c r="B35" s="496">
        <v>1</v>
      </c>
    </row>
    <row r="36" spans="1:18" x14ac:dyDescent="0.2">
      <c r="A36" s="503" t="s">
        <v>538</v>
      </c>
      <c r="B36" s="496">
        <v>2</v>
      </c>
      <c r="E36" s="502"/>
      <c r="F36" s="502"/>
      <c r="G36" s="502"/>
      <c r="H36" s="18"/>
    </row>
    <row r="37" spans="1:18" x14ac:dyDescent="0.2">
      <c r="A37" s="504" t="s">
        <v>12</v>
      </c>
      <c r="B37" s="505">
        <v>3</v>
      </c>
      <c r="E37" s="468"/>
      <c r="F37" s="468"/>
      <c r="G37" s="204"/>
      <c r="H37" s="18"/>
    </row>
    <row r="38" spans="1:18" x14ac:dyDescent="0.2">
      <c r="A38" s="18"/>
      <c r="B38" s="18"/>
      <c r="C38" s="18"/>
      <c r="D38" s="18"/>
      <c r="E38" s="468"/>
      <c r="F38" s="468"/>
      <c r="G38" s="204"/>
      <c r="H38" s="18"/>
      <c r="I38" s="18"/>
      <c r="J38" s="18"/>
    </row>
    <row r="39" spans="1:18" ht="18" x14ac:dyDescent="0.25">
      <c r="A39" s="469" t="s">
        <v>521</v>
      </c>
      <c r="B39" s="469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0" spans="1:18" ht="18.75" thickBot="1" x14ac:dyDescent="0.3">
      <c r="A40" s="507" t="s">
        <v>426</v>
      </c>
      <c r="B40" s="508" t="s">
        <v>29</v>
      </c>
      <c r="C40" s="469"/>
      <c r="D40" s="469"/>
      <c r="E40" s="647" t="s">
        <v>426</v>
      </c>
      <c r="F40" s="648"/>
      <c r="G40" s="648"/>
      <c r="H40" s="508" t="s">
        <v>29</v>
      </c>
      <c r="I40" s="18"/>
      <c r="J40" s="18"/>
      <c r="K40" s="18"/>
      <c r="L40" s="207"/>
      <c r="M40" s="207"/>
      <c r="N40" s="208"/>
      <c r="O40" s="208"/>
      <c r="P40" s="208"/>
      <c r="Q40" s="208"/>
      <c r="R40" s="208"/>
    </row>
    <row r="41" spans="1:18" ht="13.5" thickTop="1" x14ac:dyDescent="0.2">
      <c r="A41" s="512" t="s">
        <v>434</v>
      </c>
      <c r="B41" s="513"/>
      <c r="C41" s="207"/>
      <c r="D41" s="207"/>
      <c r="E41" s="639" t="s">
        <v>495</v>
      </c>
      <c r="F41" s="640"/>
      <c r="G41" s="640"/>
      <c r="H41" s="517"/>
      <c r="I41" s="18"/>
      <c r="J41" s="18"/>
      <c r="K41" s="207"/>
      <c r="L41" s="18"/>
      <c r="M41" s="18"/>
    </row>
    <row r="42" spans="1:18" x14ac:dyDescent="0.2">
      <c r="A42" s="509" t="s">
        <v>427</v>
      </c>
      <c r="B42" s="498">
        <v>0.5</v>
      </c>
      <c r="C42" s="18"/>
      <c r="D42" s="18"/>
      <c r="E42" s="630" t="s">
        <v>499</v>
      </c>
      <c r="F42" s="631"/>
      <c r="G42" s="631"/>
      <c r="H42" s="498">
        <v>1</v>
      </c>
      <c r="I42" s="207"/>
      <c r="J42" s="207"/>
      <c r="K42" s="18"/>
      <c r="L42" s="18"/>
      <c r="M42" s="18"/>
    </row>
    <row r="43" spans="1:18" x14ac:dyDescent="0.2">
      <c r="A43" s="510"/>
      <c r="B43" s="498"/>
      <c r="C43" s="18"/>
      <c r="D43" s="18"/>
      <c r="E43" s="630" t="s">
        <v>491</v>
      </c>
      <c r="F43" s="631"/>
      <c r="G43" s="631"/>
      <c r="H43" s="498">
        <v>1</v>
      </c>
      <c r="I43" s="205"/>
      <c r="J43" s="18"/>
      <c r="K43" s="18"/>
      <c r="L43" s="18"/>
      <c r="M43" s="18"/>
    </row>
    <row r="44" spans="1:18" x14ac:dyDescent="0.2">
      <c r="A44" s="511" t="s">
        <v>435</v>
      </c>
      <c r="B44" s="498"/>
      <c r="C44" s="18"/>
      <c r="D44" s="18"/>
      <c r="E44" s="630" t="s">
        <v>492</v>
      </c>
      <c r="F44" s="631"/>
      <c r="G44" s="631"/>
      <c r="H44" s="498">
        <v>1</v>
      </c>
      <c r="I44" s="205"/>
      <c r="J44" s="18"/>
      <c r="K44" s="18"/>
      <c r="L44" s="18"/>
      <c r="M44" s="18"/>
    </row>
    <row r="45" spans="1:18" x14ac:dyDescent="0.2">
      <c r="A45" s="509" t="s">
        <v>501</v>
      </c>
      <c r="B45" s="498">
        <v>0.5</v>
      </c>
      <c r="C45" s="18"/>
      <c r="D45" s="18"/>
      <c r="E45" s="630" t="s">
        <v>493</v>
      </c>
      <c r="F45" s="631"/>
      <c r="G45" s="631"/>
      <c r="H45" s="498">
        <v>1</v>
      </c>
      <c r="I45" s="205"/>
      <c r="J45" s="18"/>
      <c r="K45" s="18"/>
      <c r="L45" s="18"/>
      <c r="M45" s="18"/>
    </row>
    <row r="46" spans="1:18" x14ac:dyDescent="0.2">
      <c r="A46" s="509" t="s">
        <v>436</v>
      </c>
      <c r="B46" s="498">
        <v>0.5</v>
      </c>
      <c r="C46" s="18"/>
      <c r="D46" s="18"/>
      <c r="E46" s="630" t="s">
        <v>500</v>
      </c>
      <c r="F46" s="631"/>
      <c r="G46" s="631"/>
      <c r="H46" s="498">
        <v>1</v>
      </c>
      <c r="I46" s="18"/>
      <c r="J46" s="18"/>
      <c r="K46" s="18"/>
      <c r="L46" s="18"/>
      <c r="M46" s="18"/>
    </row>
    <row r="47" spans="1:18" x14ac:dyDescent="0.2">
      <c r="A47" s="510"/>
      <c r="B47" s="498"/>
      <c r="C47" s="18"/>
      <c r="D47" s="18"/>
      <c r="E47" s="630" t="s">
        <v>545</v>
      </c>
      <c r="F47" s="631"/>
      <c r="G47" s="631"/>
      <c r="H47" s="498">
        <v>1</v>
      </c>
      <c r="I47" s="18"/>
      <c r="J47" s="18"/>
      <c r="K47" s="18"/>
      <c r="L47" s="18"/>
      <c r="M47" s="18"/>
    </row>
    <row r="48" spans="1:18" x14ac:dyDescent="0.2">
      <c r="A48" s="511" t="s">
        <v>437</v>
      </c>
      <c r="B48" s="498"/>
      <c r="C48" s="18"/>
      <c r="D48" s="18"/>
      <c r="E48" s="634"/>
      <c r="F48" s="631"/>
      <c r="G48" s="631"/>
      <c r="H48" s="498"/>
      <c r="I48" s="18"/>
      <c r="J48" s="18"/>
      <c r="K48" s="18"/>
      <c r="L48" s="18"/>
      <c r="M48" s="18"/>
    </row>
    <row r="49" spans="1:13" x14ac:dyDescent="0.2">
      <c r="A49" s="509" t="s">
        <v>438</v>
      </c>
      <c r="B49" s="498">
        <v>0.6</v>
      </c>
      <c r="C49" s="18"/>
      <c r="D49" s="18"/>
      <c r="E49" s="632" t="s">
        <v>494</v>
      </c>
      <c r="F49" s="633"/>
      <c r="G49" s="633"/>
      <c r="H49" s="498"/>
      <c r="I49" s="18"/>
      <c r="J49" s="18"/>
      <c r="K49" s="18"/>
      <c r="L49" s="18"/>
      <c r="M49" s="18"/>
    </row>
    <row r="50" spans="1:13" x14ac:dyDescent="0.2">
      <c r="A50" s="509" t="s">
        <v>439</v>
      </c>
      <c r="B50" s="498">
        <v>0.6</v>
      </c>
      <c r="C50" s="18"/>
      <c r="D50" s="18"/>
      <c r="E50" s="630" t="s">
        <v>546</v>
      </c>
      <c r="F50" s="631"/>
      <c r="G50" s="631"/>
      <c r="H50" s="498">
        <v>1.5</v>
      </c>
      <c r="I50" s="18"/>
      <c r="J50" s="18"/>
      <c r="K50" s="18"/>
      <c r="L50" s="18"/>
      <c r="M50" s="18"/>
    </row>
    <row r="51" spans="1:13" x14ac:dyDescent="0.2">
      <c r="A51" s="510"/>
      <c r="B51" s="498"/>
      <c r="C51" s="18"/>
      <c r="D51" s="18"/>
      <c r="E51" s="630" t="s">
        <v>547</v>
      </c>
      <c r="F51" s="631"/>
      <c r="G51" s="631"/>
      <c r="H51" s="498">
        <v>1.5</v>
      </c>
      <c r="I51" s="18"/>
      <c r="J51" s="18"/>
      <c r="K51" s="18"/>
      <c r="L51" s="18"/>
      <c r="M51" s="18"/>
    </row>
    <row r="52" spans="1:13" x14ac:dyDescent="0.2">
      <c r="A52" s="511" t="s">
        <v>440</v>
      </c>
      <c r="B52" s="498"/>
      <c r="C52" s="18"/>
      <c r="D52" s="18"/>
      <c r="E52" s="630" t="s">
        <v>497</v>
      </c>
      <c r="F52" s="631"/>
      <c r="G52" s="631"/>
      <c r="H52" s="498">
        <v>1.5</v>
      </c>
      <c r="I52" s="18"/>
      <c r="J52" s="18"/>
      <c r="K52" s="18"/>
      <c r="L52" s="18"/>
      <c r="M52" s="18"/>
    </row>
    <row r="53" spans="1:13" x14ac:dyDescent="0.2">
      <c r="A53" s="509" t="s">
        <v>441</v>
      </c>
      <c r="B53" s="498">
        <v>0.7</v>
      </c>
      <c r="C53" s="18"/>
      <c r="D53" s="18"/>
      <c r="E53" s="630" t="s">
        <v>548</v>
      </c>
      <c r="F53" s="631"/>
      <c r="G53" s="631"/>
      <c r="H53" s="498">
        <v>1.5</v>
      </c>
      <c r="I53" s="18"/>
      <c r="J53" s="18"/>
      <c r="K53" s="18"/>
      <c r="L53" s="18"/>
      <c r="M53" s="18"/>
    </row>
    <row r="54" spans="1:13" x14ac:dyDescent="0.2">
      <c r="A54" s="509" t="s">
        <v>541</v>
      </c>
      <c r="B54" s="498">
        <v>0.7</v>
      </c>
      <c r="C54" s="18"/>
      <c r="D54" s="18"/>
      <c r="E54" s="630" t="s">
        <v>549</v>
      </c>
      <c r="F54" s="631"/>
      <c r="G54" s="631"/>
      <c r="H54" s="498">
        <v>1.5</v>
      </c>
      <c r="I54" s="18"/>
      <c r="J54" s="18"/>
      <c r="K54" s="18"/>
      <c r="L54" s="18"/>
      <c r="M54" s="18"/>
    </row>
    <row r="55" spans="1:13" x14ac:dyDescent="0.2">
      <c r="A55" s="510"/>
      <c r="B55" s="498"/>
      <c r="C55" s="18"/>
      <c r="D55" s="18"/>
      <c r="E55" s="630" t="s">
        <v>550</v>
      </c>
      <c r="F55" s="631"/>
      <c r="G55" s="631"/>
      <c r="H55" s="498">
        <v>1.5</v>
      </c>
      <c r="I55" s="18"/>
      <c r="J55" s="18"/>
      <c r="K55" s="18"/>
      <c r="L55" s="18"/>
      <c r="M55" s="18"/>
    </row>
    <row r="56" spans="1:13" x14ac:dyDescent="0.2">
      <c r="A56" s="511" t="s">
        <v>442</v>
      </c>
      <c r="B56" s="498"/>
      <c r="C56" s="18"/>
      <c r="D56" s="18"/>
      <c r="E56" s="634"/>
      <c r="F56" s="631"/>
      <c r="G56" s="631"/>
      <c r="H56" s="498"/>
      <c r="I56" s="18"/>
      <c r="J56" s="18"/>
      <c r="K56" s="18"/>
      <c r="L56" s="18"/>
      <c r="M56" s="18"/>
    </row>
    <row r="57" spans="1:13" x14ac:dyDescent="0.2">
      <c r="A57" s="509" t="s">
        <v>443</v>
      </c>
      <c r="B57" s="498">
        <v>0.7</v>
      </c>
      <c r="C57" s="18"/>
      <c r="D57" s="18"/>
      <c r="E57" s="632" t="s">
        <v>498</v>
      </c>
      <c r="F57" s="633"/>
      <c r="G57" s="633"/>
      <c r="H57" s="498"/>
      <c r="I57" s="18"/>
      <c r="J57" s="18"/>
      <c r="K57" s="18"/>
      <c r="L57" s="18"/>
      <c r="M57" s="18"/>
    </row>
    <row r="58" spans="1:13" x14ac:dyDescent="0.2">
      <c r="A58" s="509" t="s">
        <v>444</v>
      </c>
      <c r="B58" s="498">
        <v>0.7</v>
      </c>
      <c r="C58" s="18"/>
      <c r="D58" s="18"/>
      <c r="E58" s="630" t="s">
        <v>532</v>
      </c>
      <c r="F58" s="631"/>
      <c r="G58" s="631"/>
      <c r="H58" s="498">
        <v>2</v>
      </c>
      <c r="I58" s="18"/>
      <c r="J58" s="18"/>
      <c r="K58" s="18"/>
      <c r="L58" s="18"/>
      <c r="M58" s="18"/>
    </row>
    <row r="59" spans="1:13" x14ac:dyDescent="0.2">
      <c r="A59" s="510"/>
      <c r="B59" s="498"/>
      <c r="C59" s="18"/>
      <c r="D59" s="18"/>
      <c r="E59" s="630" t="s">
        <v>463</v>
      </c>
      <c r="F59" s="631"/>
      <c r="G59" s="631"/>
      <c r="H59" s="498">
        <v>2</v>
      </c>
      <c r="I59" s="18"/>
      <c r="J59" s="18"/>
      <c r="K59" s="18"/>
      <c r="L59" s="18"/>
      <c r="M59" s="18"/>
    </row>
    <row r="60" spans="1:13" x14ac:dyDescent="0.2">
      <c r="A60" s="511" t="s">
        <v>496</v>
      </c>
      <c r="B60" s="498"/>
      <c r="C60" s="18"/>
      <c r="D60" s="18"/>
      <c r="E60" s="630" t="s">
        <v>464</v>
      </c>
      <c r="F60" s="631"/>
      <c r="G60" s="631"/>
      <c r="H60" s="498">
        <v>2</v>
      </c>
      <c r="I60" s="18"/>
      <c r="J60" s="18"/>
      <c r="K60" s="18"/>
      <c r="L60" s="18"/>
      <c r="M60" s="18"/>
    </row>
    <row r="61" spans="1:13" x14ac:dyDescent="0.2">
      <c r="A61" s="509" t="s">
        <v>486</v>
      </c>
      <c r="B61" s="498">
        <v>0.8</v>
      </c>
      <c r="C61" s="18"/>
      <c r="D61" s="18"/>
      <c r="E61" s="630" t="s">
        <v>465</v>
      </c>
      <c r="F61" s="631"/>
      <c r="G61" s="631"/>
      <c r="H61" s="498">
        <v>2</v>
      </c>
      <c r="I61" s="18"/>
      <c r="J61" s="18"/>
      <c r="K61" s="18"/>
      <c r="L61" s="18"/>
      <c r="M61" s="18"/>
    </row>
    <row r="62" spans="1:13" x14ac:dyDescent="0.2">
      <c r="A62" s="509" t="s">
        <v>487</v>
      </c>
      <c r="B62" s="498">
        <v>0.8</v>
      </c>
      <c r="C62" s="18"/>
      <c r="D62" s="18"/>
      <c r="E62" s="630" t="s">
        <v>534</v>
      </c>
      <c r="F62" s="631"/>
      <c r="G62" s="631"/>
      <c r="H62" s="498">
        <v>2</v>
      </c>
      <c r="I62" s="18"/>
      <c r="J62" s="18"/>
      <c r="K62" s="18"/>
      <c r="L62" s="18"/>
      <c r="M62" s="18"/>
    </row>
    <row r="63" spans="1:13" x14ac:dyDescent="0.2">
      <c r="A63" s="509" t="s">
        <v>542</v>
      </c>
      <c r="B63" s="498">
        <v>0.8</v>
      </c>
      <c r="C63" s="18"/>
      <c r="D63" s="18"/>
      <c r="E63" s="635" t="s">
        <v>533</v>
      </c>
      <c r="F63" s="636"/>
      <c r="G63" s="636"/>
      <c r="H63" s="500">
        <v>2</v>
      </c>
      <c r="I63" s="18"/>
      <c r="J63" s="18"/>
      <c r="K63" s="18"/>
      <c r="L63" s="18"/>
      <c r="M63" s="18"/>
    </row>
    <row r="64" spans="1:13" x14ac:dyDescent="0.2">
      <c r="A64" s="509" t="s">
        <v>543</v>
      </c>
      <c r="B64" s="498">
        <v>0.8</v>
      </c>
      <c r="C64" s="18"/>
      <c r="D64" s="18"/>
      <c r="E64" s="637"/>
      <c r="F64" s="637"/>
      <c r="G64" s="637"/>
      <c r="H64" s="205"/>
      <c r="I64" s="18"/>
      <c r="J64" s="18"/>
      <c r="K64" s="18"/>
      <c r="L64" s="18"/>
      <c r="M64" s="18"/>
    </row>
    <row r="65" spans="1:13" x14ac:dyDescent="0.2">
      <c r="A65" s="510"/>
      <c r="B65" s="498"/>
      <c r="C65" s="18"/>
      <c r="D65" s="18"/>
      <c r="E65" s="18"/>
      <c r="F65" s="18"/>
      <c r="G65" s="18"/>
      <c r="H65" s="205"/>
      <c r="I65" s="18"/>
      <c r="J65" s="18"/>
      <c r="K65" s="18"/>
      <c r="L65" s="18"/>
      <c r="M65" s="18"/>
    </row>
    <row r="66" spans="1:13" x14ac:dyDescent="0.2">
      <c r="A66" s="511" t="s">
        <v>488</v>
      </c>
      <c r="B66" s="498"/>
      <c r="C66" s="18"/>
      <c r="D66" s="18"/>
      <c r="E66" s="18"/>
      <c r="F66" s="18"/>
      <c r="G66" s="18"/>
      <c r="H66" s="205"/>
      <c r="I66" s="18"/>
      <c r="J66" s="18"/>
      <c r="K66" s="18"/>
      <c r="L66" s="18"/>
      <c r="M66" s="18"/>
    </row>
    <row r="67" spans="1:13" x14ac:dyDescent="0.2">
      <c r="A67" s="509" t="s">
        <v>489</v>
      </c>
      <c r="B67" s="498">
        <v>0.9</v>
      </c>
      <c r="C67" s="18"/>
      <c r="D67" s="18"/>
      <c r="E67" s="18"/>
      <c r="F67" s="18"/>
      <c r="G67" s="18"/>
      <c r="H67" s="205"/>
      <c r="I67" s="18"/>
      <c r="J67" s="18"/>
      <c r="K67" s="18"/>
      <c r="L67" s="18"/>
      <c r="M67" s="18"/>
    </row>
    <row r="68" spans="1:13" x14ac:dyDescent="0.2">
      <c r="A68" s="509" t="s">
        <v>490</v>
      </c>
      <c r="B68" s="498">
        <v>0.9</v>
      </c>
      <c r="C68" s="18"/>
      <c r="D68" s="18"/>
      <c r="E68" s="18"/>
      <c r="F68" s="18"/>
      <c r="G68" s="18"/>
      <c r="H68" s="205"/>
      <c r="I68" s="18"/>
      <c r="J68" s="18"/>
      <c r="K68" s="18"/>
      <c r="L68" s="18"/>
      <c r="M68" s="18"/>
    </row>
    <row r="69" spans="1:13" x14ac:dyDescent="0.2">
      <c r="A69" s="509" t="s">
        <v>544</v>
      </c>
      <c r="B69" s="498">
        <v>0.9</v>
      </c>
      <c r="C69" s="18"/>
      <c r="D69" s="18"/>
      <c r="E69" s="18"/>
      <c r="F69" s="18"/>
      <c r="G69" s="18"/>
      <c r="H69" s="205"/>
      <c r="I69" s="18"/>
      <c r="J69" s="18"/>
      <c r="K69" s="18"/>
      <c r="L69" s="18"/>
      <c r="M69" s="18"/>
    </row>
    <row r="70" spans="1:13" x14ac:dyDescent="0.2">
      <c r="A70" s="499" t="s">
        <v>502</v>
      </c>
      <c r="B70" s="500">
        <v>0.9</v>
      </c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</row>
    <row r="71" spans="1:13" x14ac:dyDescent="0.2">
      <c r="A71" s="23"/>
      <c r="B71" s="542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</row>
    <row r="72" spans="1:13" ht="18" x14ac:dyDescent="0.25">
      <c r="A72" s="469" t="s">
        <v>520</v>
      </c>
      <c r="B72" s="469"/>
      <c r="C72" s="469"/>
      <c r="D72" s="469"/>
      <c r="E72" s="469"/>
      <c r="F72" s="469"/>
      <c r="G72" s="469"/>
      <c r="H72" s="469"/>
      <c r="I72" s="18"/>
      <c r="J72" s="18"/>
    </row>
    <row r="73" spans="1:13" ht="13.5" thickBot="1" x14ac:dyDescent="0.25">
      <c r="A73" s="507" t="s">
        <v>426</v>
      </c>
      <c r="B73" s="508" t="s">
        <v>29</v>
      </c>
      <c r="C73" s="207"/>
      <c r="D73" s="207"/>
      <c r="E73" s="647" t="s">
        <v>426</v>
      </c>
      <c r="F73" s="648"/>
      <c r="G73" s="648"/>
      <c r="H73" s="508" t="s">
        <v>29</v>
      </c>
      <c r="I73" s="18"/>
      <c r="J73" s="18"/>
      <c r="K73" s="207"/>
      <c r="L73" s="18"/>
      <c r="M73" s="18"/>
    </row>
    <row r="74" spans="1:13" ht="13.5" thickTop="1" x14ac:dyDescent="0.2">
      <c r="A74" s="514" t="s">
        <v>434</v>
      </c>
      <c r="B74" s="515"/>
      <c r="C74" s="18"/>
      <c r="D74" s="18"/>
      <c r="E74" s="655" t="s">
        <v>451</v>
      </c>
      <c r="F74" s="656"/>
      <c r="G74" s="656"/>
      <c r="H74" s="516"/>
      <c r="I74" s="207"/>
      <c r="J74" s="207"/>
      <c r="K74" s="18"/>
      <c r="L74" s="18"/>
      <c r="M74" s="18"/>
    </row>
    <row r="75" spans="1:13" x14ac:dyDescent="0.2">
      <c r="A75" s="509" t="s">
        <v>427</v>
      </c>
      <c r="B75" s="498">
        <v>0.5</v>
      </c>
      <c r="C75" s="18"/>
      <c r="D75" s="18"/>
      <c r="E75" s="630" t="s">
        <v>553</v>
      </c>
      <c r="F75" s="631"/>
      <c r="G75" s="631"/>
      <c r="H75" s="498">
        <v>1</v>
      </c>
      <c r="I75" s="205"/>
      <c r="J75" s="18"/>
      <c r="K75" s="18"/>
      <c r="L75" s="18"/>
      <c r="M75" s="18"/>
    </row>
    <row r="76" spans="1:13" x14ac:dyDescent="0.2">
      <c r="A76" s="510"/>
      <c r="B76" s="498"/>
      <c r="C76" s="18"/>
      <c r="D76" s="18"/>
      <c r="E76" s="634" t="s">
        <v>453</v>
      </c>
      <c r="F76" s="631"/>
      <c r="G76" s="631"/>
      <c r="H76" s="498">
        <v>0.9</v>
      </c>
      <c r="I76" s="205"/>
      <c r="J76" s="18"/>
      <c r="K76" s="18"/>
      <c r="L76" s="18"/>
      <c r="M76" s="18"/>
    </row>
    <row r="77" spans="1:13" x14ac:dyDescent="0.2">
      <c r="A77" s="511" t="s">
        <v>435</v>
      </c>
      <c r="B77" s="498"/>
      <c r="C77" s="18"/>
      <c r="D77" s="18"/>
      <c r="E77" s="634" t="s">
        <v>452</v>
      </c>
      <c r="F77" s="631"/>
      <c r="G77" s="631"/>
      <c r="H77" s="498">
        <v>1</v>
      </c>
      <c r="I77" s="205"/>
      <c r="J77" s="18"/>
      <c r="K77" s="18"/>
      <c r="L77" s="18"/>
      <c r="M77" s="18"/>
    </row>
    <row r="78" spans="1:13" x14ac:dyDescent="0.2">
      <c r="A78" s="509" t="s">
        <v>540</v>
      </c>
      <c r="B78" s="498">
        <v>0.5</v>
      </c>
      <c r="C78" s="18"/>
      <c r="D78" s="18"/>
      <c r="E78" s="634"/>
      <c r="F78" s="631"/>
      <c r="G78" s="631"/>
      <c r="H78" s="498"/>
      <c r="I78" s="18"/>
      <c r="J78" s="18"/>
      <c r="K78" s="18"/>
      <c r="L78" s="18"/>
      <c r="M78" s="18"/>
    </row>
    <row r="79" spans="1:13" x14ac:dyDescent="0.2">
      <c r="A79" s="509" t="s">
        <v>436</v>
      </c>
      <c r="B79" s="498">
        <v>0.5</v>
      </c>
      <c r="C79" s="18"/>
      <c r="D79" s="18"/>
      <c r="E79" s="632" t="s">
        <v>454</v>
      </c>
      <c r="F79" s="633"/>
      <c r="G79" s="633"/>
      <c r="H79" s="498"/>
      <c r="I79" s="18"/>
      <c r="J79" s="18"/>
      <c r="K79" s="18"/>
      <c r="L79" s="18"/>
      <c r="M79" s="18"/>
    </row>
    <row r="80" spans="1:13" x14ac:dyDescent="0.2">
      <c r="A80" s="510"/>
      <c r="B80" s="498"/>
      <c r="C80" s="18"/>
      <c r="D80" s="18"/>
      <c r="E80" s="630" t="s">
        <v>455</v>
      </c>
      <c r="F80" s="631"/>
      <c r="G80" s="631"/>
      <c r="H80" s="498">
        <v>1.2</v>
      </c>
      <c r="I80" s="18"/>
      <c r="J80" s="18"/>
      <c r="K80" s="18"/>
      <c r="L80" s="18"/>
      <c r="M80" s="18"/>
    </row>
    <row r="81" spans="1:18" x14ac:dyDescent="0.2">
      <c r="A81" s="511" t="s">
        <v>437</v>
      </c>
      <c r="B81" s="498"/>
      <c r="C81" s="18"/>
      <c r="D81" s="18"/>
      <c r="E81" s="630" t="s">
        <v>456</v>
      </c>
      <c r="F81" s="631"/>
      <c r="G81" s="631"/>
      <c r="H81" s="498">
        <v>1.2</v>
      </c>
      <c r="I81" s="18"/>
      <c r="J81" s="18"/>
      <c r="K81" s="18"/>
      <c r="L81" s="18"/>
      <c r="M81" s="18"/>
    </row>
    <row r="82" spans="1:18" x14ac:dyDescent="0.2">
      <c r="A82" s="509" t="s">
        <v>438</v>
      </c>
      <c r="B82" s="498">
        <v>0.6</v>
      </c>
      <c r="C82" s="18"/>
      <c r="D82" s="18"/>
      <c r="E82" s="630" t="s">
        <v>554</v>
      </c>
      <c r="F82" s="631"/>
      <c r="G82" s="631"/>
      <c r="H82" s="498">
        <v>1.5</v>
      </c>
      <c r="I82" s="18"/>
      <c r="J82" s="18"/>
      <c r="K82" s="18"/>
      <c r="L82" s="18"/>
      <c r="M82" s="18"/>
    </row>
    <row r="83" spans="1:18" x14ac:dyDescent="0.2">
      <c r="A83" s="509" t="s">
        <v>439</v>
      </c>
      <c r="B83" s="498">
        <v>0.6</v>
      </c>
      <c r="C83" s="18"/>
      <c r="D83" s="18"/>
      <c r="E83" s="634"/>
      <c r="F83" s="631"/>
      <c r="G83" s="631"/>
      <c r="H83" s="498"/>
      <c r="I83" s="18"/>
      <c r="J83" s="18"/>
      <c r="K83" s="18"/>
      <c r="L83" s="18"/>
      <c r="M83" s="18"/>
    </row>
    <row r="84" spans="1:18" x14ac:dyDescent="0.2">
      <c r="A84" s="510"/>
      <c r="B84" s="498"/>
      <c r="C84" s="18"/>
      <c r="D84" s="18"/>
      <c r="E84" s="632" t="s">
        <v>457</v>
      </c>
      <c r="F84" s="633"/>
      <c r="G84" s="633"/>
      <c r="H84" s="498"/>
      <c r="I84" s="18"/>
      <c r="J84" s="18"/>
      <c r="K84" s="18"/>
      <c r="L84" s="18"/>
      <c r="M84" s="18"/>
    </row>
    <row r="85" spans="1:18" x14ac:dyDescent="0.2">
      <c r="A85" s="511" t="s">
        <v>440</v>
      </c>
      <c r="B85" s="498"/>
      <c r="C85" s="18"/>
      <c r="D85" s="18"/>
      <c r="E85" s="630" t="s">
        <v>458</v>
      </c>
      <c r="F85" s="631"/>
      <c r="G85" s="631"/>
      <c r="H85" s="498">
        <v>1</v>
      </c>
      <c r="I85" s="18"/>
      <c r="J85" s="18"/>
      <c r="K85" s="18"/>
      <c r="L85" s="18"/>
      <c r="M85" s="18"/>
    </row>
    <row r="86" spans="1:18" x14ac:dyDescent="0.2">
      <c r="A86" s="509" t="s">
        <v>441</v>
      </c>
      <c r="B86" s="498">
        <v>0.7</v>
      </c>
      <c r="C86" s="18"/>
      <c r="D86" s="18"/>
      <c r="E86" s="630" t="s">
        <v>459</v>
      </c>
      <c r="F86" s="631"/>
      <c r="G86" s="631"/>
      <c r="H86" s="498">
        <v>1.5</v>
      </c>
      <c r="I86" s="18"/>
      <c r="J86" s="18"/>
      <c r="K86" s="18"/>
      <c r="L86" s="18"/>
      <c r="M86" s="18"/>
    </row>
    <row r="87" spans="1:18" x14ac:dyDescent="0.2">
      <c r="A87" s="509" t="s">
        <v>541</v>
      </c>
      <c r="B87" s="498">
        <v>0.7</v>
      </c>
      <c r="C87" s="18"/>
      <c r="D87" s="18"/>
      <c r="E87" s="630" t="s">
        <v>460</v>
      </c>
      <c r="F87" s="631"/>
      <c r="G87" s="631"/>
      <c r="H87" s="498">
        <v>1.5</v>
      </c>
      <c r="I87" s="18"/>
      <c r="J87" s="18"/>
      <c r="K87" s="18"/>
      <c r="L87" s="18"/>
      <c r="M87" s="18"/>
    </row>
    <row r="88" spans="1:18" x14ac:dyDescent="0.2">
      <c r="A88" s="510"/>
      <c r="B88" s="498"/>
      <c r="C88" s="18"/>
      <c r="D88" s="18"/>
      <c r="E88" s="634"/>
      <c r="F88" s="631"/>
      <c r="G88" s="631"/>
      <c r="H88" s="498"/>
      <c r="I88" s="18"/>
      <c r="J88" s="18"/>
      <c r="K88" s="18"/>
      <c r="L88" s="18"/>
      <c r="M88" s="18"/>
    </row>
    <row r="89" spans="1:18" x14ac:dyDescent="0.2">
      <c r="A89" s="511" t="s">
        <v>442</v>
      </c>
      <c r="B89" s="498"/>
      <c r="C89" s="18"/>
      <c r="D89" s="18"/>
      <c r="E89" s="632" t="s">
        <v>461</v>
      </c>
      <c r="F89" s="633"/>
      <c r="G89" s="633"/>
      <c r="H89" s="498"/>
      <c r="I89" s="18"/>
      <c r="J89" s="18"/>
      <c r="K89" s="18"/>
      <c r="L89" s="18"/>
      <c r="M89" s="18"/>
    </row>
    <row r="90" spans="1:18" x14ac:dyDescent="0.2">
      <c r="A90" s="509" t="s">
        <v>443</v>
      </c>
      <c r="B90" s="498">
        <v>0.7</v>
      </c>
      <c r="C90" s="18"/>
      <c r="D90" s="18"/>
      <c r="E90" s="630" t="s">
        <v>555</v>
      </c>
      <c r="F90" s="631"/>
      <c r="G90" s="631"/>
      <c r="H90" s="498">
        <v>1.5</v>
      </c>
      <c r="I90" s="18"/>
      <c r="J90" s="18"/>
      <c r="K90" s="18"/>
      <c r="L90" s="18"/>
      <c r="M90" s="18"/>
    </row>
    <row r="91" spans="1:18" x14ac:dyDescent="0.2">
      <c r="A91" s="509" t="s">
        <v>444</v>
      </c>
      <c r="B91" s="498">
        <v>0.7</v>
      </c>
      <c r="C91" s="18"/>
      <c r="D91" s="18"/>
      <c r="E91" s="630" t="s">
        <v>556</v>
      </c>
      <c r="F91" s="631"/>
      <c r="G91" s="631"/>
      <c r="H91" s="498">
        <v>1.5</v>
      </c>
      <c r="I91" s="18"/>
      <c r="J91" s="18"/>
      <c r="K91" s="18"/>
      <c r="L91" s="18"/>
      <c r="M91" s="18"/>
    </row>
    <row r="92" spans="1:18" s="208" customFormat="1" x14ac:dyDescent="0.2">
      <c r="A92" s="510"/>
      <c r="B92" s="498"/>
      <c r="C92" s="18"/>
      <c r="D92" s="18"/>
      <c r="E92" s="630" t="s">
        <v>557</v>
      </c>
      <c r="F92" s="631"/>
      <c r="G92" s="631"/>
      <c r="H92" s="498">
        <v>1.5</v>
      </c>
      <c r="I92" s="18"/>
      <c r="J92" s="18"/>
      <c r="K92" s="18"/>
      <c r="L92" s="18"/>
      <c r="M92" s="18"/>
      <c r="N92"/>
      <c r="O92"/>
      <c r="P92"/>
      <c r="Q92"/>
      <c r="R92"/>
    </row>
    <row r="93" spans="1:18" x14ac:dyDescent="0.2">
      <c r="A93" s="511" t="s">
        <v>445</v>
      </c>
      <c r="B93" s="498"/>
      <c r="C93" s="18"/>
      <c r="D93" s="18"/>
      <c r="E93" s="634"/>
      <c r="F93" s="631"/>
      <c r="G93" s="631"/>
      <c r="H93" s="498"/>
      <c r="I93" s="18"/>
      <c r="J93" s="18"/>
      <c r="K93" s="18"/>
      <c r="L93" s="18"/>
      <c r="M93" s="18"/>
    </row>
    <row r="94" spans="1:18" x14ac:dyDescent="0.2">
      <c r="A94" s="510" t="s">
        <v>446</v>
      </c>
      <c r="B94" s="498">
        <v>0.8</v>
      </c>
      <c r="C94" s="18"/>
      <c r="D94" s="18"/>
      <c r="E94" s="632" t="s">
        <v>462</v>
      </c>
      <c r="F94" s="633"/>
      <c r="G94" s="633"/>
      <c r="H94" s="498"/>
      <c r="I94" s="18"/>
      <c r="J94" s="18"/>
      <c r="K94" s="18"/>
      <c r="L94" s="18"/>
      <c r="M94" s="18"/>
    </row>
    <row r="95" spans="1:18" x14ac:dyDescent="0.2">
      <c r="A95" s="509" t="s">
        <v>551</v>
      </c>
      <c r="B95" s="498">
        <v>0.8</v>
      </c>
      <c r="C95" s="18"/>
      <c r="D95" s="18"/>
      <c r="E95" s="630" t="s">
        <v>532</v>
      </c>
      <c r="F95" s="631"/>
      <c r="G95" s="631"/>
      <c r="H95" s="498">
        <v>2</v>
      </c>
      <c r="I95" s="18"/>
      <c r="J95" s="18"/>
      <c r="K95" s="18"/>
      <c r="L95" s="18"/>
      <c r="M95" s="18"/>
    </row>
    <row r="96" spans="1:18" x14ac:dyDescent="0.2">
      <c r="A96" s="510" t="s">
        <v>447</v>
      </c>
      <c r="B96" s="498">
        <v>0.8</v>
      </c>
      <c r="C96" s="18"/>
      <c r="D96" s="18"/>
      <c r="E96" s="630" t="s">
        <v>463</v>
      </c>
      <c r="F96" s="631"/>
      <c r="G96" s="631"/>
      <c r="H96" s="498">
        <v>2</v>
      </c>
      <c r="I96" s="18"/>
      <c r="J96" s="18"/>
      <c r="K96" s="18"/>
      <c r="L96" s="18"/>
      <c r="M96" s="18"/>
    </row>
    <row r="97" spans="1:13" x14ac:dyDescent="0.2">
      <c r="A97" s="510"/>
      <c r="B97" s="498"/>
      <c r="C97" s="18"/>
      <c r="D97" s="18"/>
      <c r="E97" s="630" t="s">
        <v>464</v>
      </c>
      <c r="F97" s="631"/>
      <c r="G97" s="631"/>
      <c r="H97" s="498">
        <v>2</v>
      </c>
      <c r="I97" s="18"/>
      <c r="J97" s="18"/>
      <c r="K97" s="18"/>
      <c r="L97" s="18"/>
      <c r="M97" s="18"/>
    </row>
    <row r="98" spans="1:13" x14ac:dyDescent="0.2">
      <c r="A98" s="511" t="s">
        <v>448</v>
      </c>
      <c r="B98" s="498"/>
      <c r="C98" s="18"/>
      <c r="D98" s="18"/>
      <c r="E98" s="630" t="s">
        <v>465</v>
      </c>
      <c r="F98" s="631"/>
      <c r="G98" s="631"/>
      <c r="H98" s="498">
        <v>2</v>
      </c>
      <c r="I98" s="18"/>
      <c r="J98" s="18"/>
      <c r="K98" s="18"/>
      <c r="L98" s="18"/>
      <c r="M98" s="18"/>
    </row>
    <row r="99" spans="1:13" x14ac:dyDescent="0.2">
      <c r="A99" s="510" t="s">
        <v>449</v>
      </c>
      <c r="B99" s="498">
        <v>0.9</v>
      </c>
      <c r="C99" s="18"/>
      <c r="D99" s="18"/>
      <c r="E99" s="630" t="s">
        <v>534</v>
      </c>
      <c r="F99" s="631"/>
      <c r="G99" s="631"/>
      <c r="H99" s="498">
        <v>2</v>
      </c>
      <c r="I99" s="18"/>
      <c r="J99" s="18"/>
      <c r="K99" s="18"/>
      <c r="L99" s="18"/>
      <c r="M99" s="18"/>
    </row>
    <row r="100" spans="1:13" x14ac:dyDescent="0.2">
      <c r="A100" s="510" t="s">
        <v>450</v>
      </c>
      <c r="B100" s="498">
        <v>0.9</v>
      </c>
      <c r="C100" s="18"/>
      <c r="D100" s="18"/>
      <c r="E100" s="635" t="s">
        <v>533</v>
      </c>
      <c r="F100" s="636"/>
      <c r="G100" s="636"/>
      <c r="H100" s="500">
        <v>2</v>
      </c>
      <c r="I100" s="18"/>
      <c r="J100" s="18"/>
      <c r="K100" s="18"/>
      <c r="L100" s="18"/>
      <c r="M100" s="18"/>
    </row>
    <row r="101" spans="1:13" x14ac:dyDescent="0.2">
      <c r="A101" s="499" t="s">
        <v>552</v>
      </c>
      <c r="B101" s="500">
        <v>0.9</v>
      </c>
      <c r="C101" s="18"/>
      <c r="D101" s="18"/>
      <c r="E101" s="637"/>
      <c r="F101" s="637"/>
      <c r="G101" s="637"/>
      <c r="H101" s="205"/>
      <c r="I101" s="18"/>
      <c r="J101" s="18"/>
      <c r="K101" s="18"/>
      <c r="L101" s="18"/>
      <c r="M101" s="18"/>
    </row>
    <row r="102" spans="1:13" x14ac:dyDescent="0.2">
      <c r="A102" s="18"/>
      <c r="B102" s="205"/>
      <c r="C102" s="18"/>
      <c r="D102" s="18"/>
      <c r="E102" s="637"/>
      <c r="F102" s="637"/>
      <c r="G102" s="637"/>
      <c r="H102" s="206"/>
      <c r="I102" s="18"/>
      <c r="J102" s="18"/>
      <c r="K102" s="18"/>
      <c r="L102" s="18"/>
      <c r="M102" s="18"/>
    </row>
    <row r="103" spans="1:13" x14ac:dyDescent="0.2">
      <c r="A103" s="18"/>
      <c r="B103" s="205"/>
      <c r="C103" s="18"/>
      <c r="D103" s="18"/>
      <c r="E103" s="637"/>
      <c r="F103" s="637"/>
      <c r="G103" s="637"/>
      <c r="H103" s="205"/>
      <c r="I103" s="18"/>
      <c r="J103" s="18"/>
      <c r="K103" s="18"/>
      <c r="L103" s="18"/>
      <c r="M103" s="18"/>
    </row>
    <row r="104" spans="1:13" x14ac:dyDescent="0.2">
      <c r="A104" s="18"/>
      <c r="B104" s="205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</row>
    <row r="105" spans="1:13" x14ac:dyDescent="0.2">
      <c r="A105" s="18"/>
      <c r="B105" s="205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</row>
    <row r="106" spans="1:13" x14ac:dyDescent="0.2">
      <c r="A106" s="18"/>
      <c r="B106" s="205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</row>
    <row r="107" spans="1:13" x14ac:dyDescent="0.2">
      <c r="A107" s="18"/>
      <c r="B107" s="205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</row>
    <row r="108" spans="1:13" x14ac:dyDescent="0.2">
      <c r="A108" s="18"/>
      <c r="B108" s="205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</row>
    <row r="109" spans="1:13" x14ac:dyDescent="0.2">
      <c r="A109" s="18"/>
      <c r="B109" s="205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</row>
    <row r="110" spans="1:13" x14ac:dyDescent="0.2">
      <c r="A110" s="18"/>
      <c r="B110" s="205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</row>
    <row r="111" spans="1:13" x14ac:dyDescent="0.2">
      <c r="A111" s="18"/>
      <c r="B111" s="205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</row>
    <row r="112" spans="1:13" x14ac:dyDescent="0.2">
      <c r="A112" s="18"/>
      <c r="B112" s="205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</row>
    <row r="113" spans="1:13" x14ac:dyDescent="0.2">
      <c r="A113" s="18"/>
      <c r="B113" s="205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</row>
    <row r="114" spans="1:13" x14ac:dyDescent="0.2">
      <c r="A114" s="18"/>
      <c r="B114" s="205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</row>
    <row r="115" spans="1:13" x14ac:dyDescent="0.2">
      <c r="A115" s="18"/>
      <c r="B115" s="205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</row>
    <row r="116" spans="1:13" x14ac:dyDescent="0.2">
      <c r="A116" s="18"/>
      <c r="B116" s="205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</row>
    <row r="117" spans="1:13" x14ac:dyDescent="0.2">
      <c r="A117" s="18"/>
      <c r="B117" s="205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</row>
    <row r="118" spans="1:13" x14ac:dyDescent="0.2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</row>
    <row r="119" spans="1:13" x14ac:dyDescent="0.2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</row>
    <row r="120" spans="1:13" x14ac:dyDescent="0.2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</row>
    <row r="121" spans="1:13" x14ac:dyDescent="0.2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</row>
    <row r="122" spans="1:13" x14ac:dyDescent="0.2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</row>
    <row r="123" spans="1:13" x14ac:dyDescent="0.2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</row>
    <row r="124" spans="1:13" x14ac:dyDescent="0.2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</row>
    <row r="125" spans="1:13" x14ac:dyDescent="0.2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</row>
    <row r="126" spans="1:13" x14ac:dyDescent="0.2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</row>
    <row r="127" spans="1:13" x14ac:dyDescent="0.2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</row>
    <row r="128" spans="1:13" x14ac:dyDescent="0.2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</row>
    <row r="129" spans="1:13" x14ac:dyDescent="0.2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</row>
    <row r="130" spans="1:13" x14ac:dyDescent="0.2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</row>
    <row r="131" spans="1:13" x14ac:dyDescent="0.2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</row>
    <row r="132" spans="1:13" x14ac:dyDescent="0.2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</row>
    <row r="133" spans="1:13" x14ac:dyDescent="0.2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</row>
    <row r="134" spans="1:13" x14ac:dyDescent="0.2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</row>
    <row r="135" spans="1:13" x14ac:dyDescent="0.2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</row>
    <row r="136" spans="1:13" x14ac:dyDescent="0.2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</row>
    <row r="137" spans="1:13" x14ac:dyDescent="0.2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</row>
    <row r="138" spans="1:13" x14ac:dyDescent="0.2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</row>
    <row r="139" spans="1:13" x14ac:dyDescent="0.2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</row>
    <row r="140" spans="1:13" x14ac:dyDescent="0.2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</row>
    <row r="141" spans="1:13" x14ac:dyDescent="0.2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</row>
    <row r="142" spans="1:13" x14ac:dyDescent="0.2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</row>
    <row r="143" spans="1:13" x14ac:dyDescent="0.2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</row>
    <row r="144" spans="1:13" x14ac:dyDescent="0.2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</row>
    <row r="145" spans="1:13" x14ac:dyDescent="0.2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</row>
    <row r="146" spans="1:13" x14ac:dyDescent="0.2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</row>
    <row r="147" spans="1:13" x14ac:dyDescent="0.2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</row>
    <row r="148" spans="1:13" x14ac:dyDescent="0.2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</row>
    <row r="149" spans="1:13" x14ac:dyDescent="0.2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</row>
    <row r="150" spans="1:13" x14ac:dyDescent="0.2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</row>
    <row r="151" spans="1:13" x14ac:dyDescent="0.2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</row>
    <row r="152" spans="1:13" x14ac:dyDescent="0.2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</row>
    <row r="153" spans="1:13" x14ac:dyDescent="0.2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</row>
    <row r="154" spans="1:13" x14ac:dyDescent="0.2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</row>
    <row r="155" spans="1:13" x14ac:dyDescent="0.2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</row>
    <row r="156" spans="1:13" x14ac:dyDescent="0.2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</row>
    <row r="157" spans="1:13" x14ac:dyDescent="0.2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</row>
    <row r="158" spans="1:13" x14ac:dyDescent="0.2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</row>
    <row r="159" spans="1:13" x14ac:dyDescent="0.2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</row>
    <row r="160" spans="1:13" x14ac:dyDescent="0.2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</row>
    <row r="161" spans="1:13" x14ac:dyDescent="0.2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</row>
    <row r="162" spans="1:13" x14ac:dyDescent="0.2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</row>
    <row r="163" spans="1:13" x14ac:dyDescent="0.2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</row>
    <row r="164" spans="1:13" x14ac:dyDescent="0.2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</row>
    <row r="165" spans="1:13" x14ac:dyDescent="0.2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</row>
    <row r="166" spans="1:13" x14ac:dyDescent="0.2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</row>
    <row r="167" spans="1:13" x14ac:dyDescent="0.2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</row>
    <row r="168" spans="1:13" x14ac:dyDescent="0.2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</row>
    <row r="169" spans="1:13" x14ac:dyDescent="0.2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</row>
    <row r="170" spans="1:13" x14ac:dyDescent="0.2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</row>
    <row r="171" spans="1:13" x14ac:dyDescent="0.2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</row>
    <row r="172" spans="1:13" x14ac:dyDescent="0.2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</row>
    <row r="173" spans="1:13" x14ac:dyDescent="0.2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</row>
    <row r="174" spans="1:13" x14ac:dyDescent="0.2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</row>
    <row r="175" spans="1:13" x14ac:dyDescent="0.2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</row>
    <row r="176" spans="1:13" x14ac:dyDescent="0.2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</row>
    <row r="177" spans="1:13" x14ac:dyDescent="0.2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</row>
    <row r="178" spans="1:13" x14ac:dyDescent="0.2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</row>
    <row r="179" spans="1:13" x14ac:dyDescent="0.2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</row>
    <row r="180" spans="1:13" x14ac:dyDescent="0.2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</row>
    <row r="181" spans="1:13" x14ac:dyDescent="0.2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</row>
    <row r="182" spans="1:13" x14ac:dyDescent="0.2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</row>
    <row r="183" spans="1:13" x14ac:dyDescent="0.2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</row>
    <row r="184" spans="1:13" x14ac:dyDescent="0.2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</row>
    <row r="185" spans="1:13" x14ac:dyDescent="0.2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</row>
    <row r="186" spans="1:13" x14ac:dyDescent="0.2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</row>
    <row r="187" spans="1:13" x14ac:dyDescent="0.2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</row>
    <row r="188" spans="1:13" x14ac:dyDescent="0.2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</row>
    <row r="189" spans="1:13" x14ac:dyDescent="0.2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</row>
    <row r="190" spans="1:13" x14ac:dyDescent="0.2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</row>
    <row r="191" spans="1:13" x14ac:dyDescent="0.2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</row>
    <row r="192" spans="1:13" x14ac:dyDescent="0.2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</row>
    <row r="193" spans="1:13" x14ac:dyDescent="0.2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</row>
    <row r="194" spans="1:13" x14ac:dyDescent="0.2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</row>
    <row r="195" spans="1:13" x14ac:dyDescent="0.2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</row>
    <row r="196" spans="1:13" x14ac:dyDescent="0.2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</row>
    <row r="197" spans="1:13" x14ac:dyDescent="0.2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</row>
    <row r="198" spans="1:13" x14ac:dyDescent="0.2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</row>
    <row r="199" spans="1:13" x14ac:dyDescent="0.2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</row>
    <row r="200" spans="1:13" x14ac:dyDescent="0.2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</row>
    <row r="201" spans="1:13" x14ac:dyDescent="0.2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</row>
    <row r="202" spans="1:13" x14ac:dyDescent="0.2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</row>
    <row r="203" spans="1:13" x14ac:dyDescent="0.2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</row>
    <row r="204" spans="1:13" x14ac:dyDescent="0.2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</row>
    <row r="205" spans="1:13" x14ac:dyDescent="0.2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</row>
    <row r="206" spans="1:13" x14ac:dyDescent="0.2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</row>
    <row r="207" spans="1:13" x14ac:dyDescent="0.2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</row>
    <row r="208" spans="1:13" x14ac:dyDescent="0.2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</row>
    <row r="209" spans="1:13" x14ac:dyDescent="0.2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</row>
    <row r="210" spans="1:13" x14ac:dyDescent="0.2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</row>
    <row r="211" spans="1:13" x14ac:dyDescent="0.2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</row>
    <row r="212" spans="1:13" x14ac:dyDescent="0.2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</row>
    <row r="213" spans="1:13" x14ac:dyDescent="0.2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</row>
    <row r="214" spans="1:13" x14ac:dyDescent="0.2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</row>
    <row r="215" spans="1:13" x14ac:dyDescent="0.2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</row>
    <row r="216" spans="1:13" x14ac:dyDescent="0.2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</row>
    <row r="217" spans="1:13" x14ac:dyDescent="0.2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</row>
    <row r="218" spans="1:13" x14ac:dyDescent="0.2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</row>
    <row r="219" spans="1:13" x14ac:dyDescent="0.2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</row>
    <row r="220" spans="1:13" x14ac:dyDescent="0.2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</row>
    <row r="221" spans="1:13" x14ac:dyDescent="0.2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</row>
    <row r="222" spans="1:13" x14ac:dyDescent="0.2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</row>
    <row r="223" spans="1:13" x14ac:dyDescent="0.2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</row>
    <row r="224" spans="1:13" x14ac:dyDescent="0.2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</row>
    <row r="225" spans="1:13" x14ac:dyDescent="0.2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</row>
    <row r="226" spans="1:13" x14ac:dyDescent="0.2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</row>
    <row r="227" spans="1:13" x14ac:dyDescent="0.2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</row>
    <row r="228" spans="1:13" x14ac:dyDescent="0.2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</row>
    <row r="229" spans="1:13" x14ac:dyDescent="0.2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</row>
    <row r="230" spans="1:13" x14ac:dyDescent="0.2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</row>
    <row r="231" spans="1:13" x14ac:dyDescent="0.2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</row>
    <row r="232" spans="1:13" x14ac:dyDescent="0.2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</row>
    <row r="233" spans="1:13" x14ac:dyDescent="0.2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</row>
    <row r="234" spans="1:13" x14ac:dyDescent="0.2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</row>
    <row r="235" spans="1:13" x14ac:dyDescent="0.2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</row>
    <row r="236" spans="1:13" x14ac:dyDescent="0.2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</row>
    <row r="237" spans="1:13" x14ac:dyDescent="0.2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</row>
    <row r="238" spans="1:13" x14ac:dyDescent="0.2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</row>
    <row r="239" spans="1:13" x14ac:dyDescent="0.2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</row>
    <row r="240" spans="1:13" x14ac:dyDescent="0.2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</row>
    <row r="241" spans="1:13" x14ac:dyDescent="0.2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</row>
    <row r="242" spans="1:13" x14ac:dyDescent="0.2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</row>
    <row r="243" spans="1:13" x14ac:dyDescent="0.2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</row>
    <row r="244" spans="1:13" x14ac:dyDescent="0.2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</row>
    <row r="245" spans="1:13" x14ac:dyDescent="0.2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</row>
    <row r="246" spans="1:13" x14ac:dyDescent="0.2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</row>
    <row r="247" spans="1:13" x14ac:dyDescent="0.2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</row>
    <row r="248" spans="1:13" x14ac:dyDescent="0.2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</row>
    <row r="249" spans="1:13" x14ac:dyDescent="0.2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</row>
    <row r="250" spans="1:13" x14ac:dyDescent="0.2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</row>
    <row r="251" spans="1:13" x14ac:dyDescent="0.2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</row>
    <row r="252" spans="1:13" x14ac:dyDescent="0.2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</row>
    <row r="253" spans="1:13" x14ac:dyDescent="0.2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</row>
    <row r="254" spans="1:13" x14ac:dyDescent="0.2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</row>
    <row r="255" spans="1:13" x14ac:dyDescent="0.2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</row>
    <row r="256" spans="1:13" x14ac:dyDescent="0.2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</row>
    <row r="257" spans="1:13" x14ac:dyDescent="0.2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</row>
    <row r="258" spans="1:13" x14ac:dyDescent="0.2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</row>
    <row r="259" spans="1:13" x14ac:dyDescent="0.2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</row>
    <row r="260" spans="1:13" x14ac:dyDescent="0.2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</row>
    <row r="261" spans="1:13" x14ac:dyDescent="0.2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</row>
    <row r="262" spans="1:13" x14ac:dyDescent="0.2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</row>
    <row r="263" spans="1:13" x14ac:dyDescent="0.2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</row>
    <row r="264" spans="1:13" x14ac:dyDescent="0.2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</row>
    <row r="265" spans="1:13" x14ac:dyDescent="0.2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</row>
    <row r="266" spans="1:13" x14ac:dyDescent="0.2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</row>
    <row r="267" spans="1:13" x14ac:dyDescent="0.2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</row>
    <row r="268" spans="1:13" x14ac:dyDescent="0.2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</row>
    <row r="269" spans="1:13" x14ac:dyDescent="0.2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</row>
    <row r="270" spans="1:13" x14ac:dyDescent="0.2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</row>
    <row r="271" spans="1:13" x14ac:dyDescent="0.2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</row>
    <row r="272" spans="1:13" x14ac:dyDescent="0.2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</row>
    <row r="273" spans="1:13" x14ac:dyDescent="0.2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</row>
    <row r="274" spans="1:13" x14ac:dyDescent="0.2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</row>
    <row r="275" spans="1:13" x14ac:dyDescent="0.2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</row>
    <row r="276" spans="1:13" x14ac:dyDescent="0.2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</row>
    <row r="277" spans="1:13" x14ac:dyDescent="0.2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</row>
    <row r="278" spans="1:13" x14ac:dyDescent="0.2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</row>
    <row r="279" spans="1:13" x14ac:dyDescent="0.2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</row>
    <row r="280" spans="1:13" x14ac:dyDescent="0.2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</row>
    <row r="281" spans="1:13" x14ac:dyDescent="0.2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</row>
    <row r="282" spans="1:13" x14ac:dyDescent="0.2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</row>
    <row r="283" spans="1:13" x14ac:dyDescent="0.2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</row>
    <row r="284" spans="1:13" x14ac:dyDescent="0.2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</row>
    <row r="285" spans="1:13" x14ac:dyDescent="0.2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</row>
    <row r="286" spans="1:13" x14ac:dyDescent="0.2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</row>
    <row r="287" spans="1:13" x14ac:dyDescent="0.2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</row>
    <row r="288" spans="1:13" x14ac:dyDescent="0.2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</row>
    <row r="289" spans="1:13" x14ac:dyDescent="0.2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</row>
    <row r="290" spans="1:13" x14ac:dyDescent="0.2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</row>
    <row r="291" spans="1:13" x14ac:dyDescent="0.2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</row>
    <row r="292" spans="1:13" x14ac:dyDescent="0.2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</row>
    <row r="293" spans="1:13" x14ac:dyDescent="0.2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</row>
    <row r="294" spans="1:13" x14ac:dyDescent="0.2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</row>
    <row r="295" spans="1:13" x14ac:dyDescent="0.2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</row>
    <row r="296" spans="1:13" x14ac:dyDescent="0.2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</row>
    <row r="297" spans="1:13" x14ac:dyDescent="0.2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</row>
    <row r="298" spans="1:13" x14ac:dyDescent="0.2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</row>
    <row r="299" spans="1:13" x14ac:dyDescent="0.2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</row>
    <row r="300" spans="1:13" x14ac:dyDescent="0.2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</row>
    <row r="301" spans="1:13" x14ac:dyDescent="0.2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</row>
    <row r="302" spans="1:13" x14ac:dyDescent="0.2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</row>
    <row r="303" spans="1:13" x14ac:dyDescent="0.2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</row>
    <row r="304" spans="1:13" x14ac:dyDescent="0.2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</row>
    <row r="305" spans="1:13" x14ac:dyDescent="0.2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</row>
    <row r="306" spans="1:13" x14ac:dyDescent="0.2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</row>
    <row r="307" spans="1:13" x14ac:dyDescent="0.2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</row>
    <row r="308" spans="1:13" x14ac:dyDescent="0.2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</row>
    <row r="309" spans="1:13" x14ac:dyDescent="0.2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</row>
    <row r="310" spans="1:13" x14ac:dyDescent="0.2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</row>
    <row r="311" spans="1:13" x14ac:dyDescent="0.2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</row>
    <row r="312" spans="1:13" x14ac:dyDescent="0.2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</row>
    <row r="313" spans="1:13" x14ac:dyDescent="0.2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</row>
    <row r="314" spans="1:13" x14ac:dyDescent="0.2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</row>
    <row r="315" spans="1:13" x14ac:dyDescent="0.2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</row>
    <row r="316" spans="1:13" x14ac:dyDescent="0.2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</row>
    <row r="317" spans="1:13" x14ac:dyDescent="0.2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</row>
    <row r="318" spans="1:13" x14ac:dyDescent="0.2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</row>
    <row r="319" spans="1:13" x14ac:dyDescent="0.2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</row>
    <row r="320" spans="1:13" x14ac:dyDescent="0.2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</row>
    <row r="321" spans="1:13" x14ac:dyDescent="0.2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</row>
    <row r="322" spans="1:13" x14ac:dyDescent="0.2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</row>
    <row r="323" spans="1:13" x14ac:dyDescent="0.2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</row>
    <row r="324" spans="1:13" x14ac:dyDescent="0.2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</row>
    <row r="325" spans="1:13" x14ac:dyDescent="0.2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</row>
    <row r="326" spans="1:13" x14ac:dyDescent="0.2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</row>
    <row r="327" spans="1:13" x14ac:dyDescent="0.2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</row>
    <row r="328" spans="1:13" x14ac:dyDescent="0.2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</row>
    <row r="329" spans="1:13" x14ac:dyDescent="0.2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</row>
    <row r="330" spans="1:13" x14ac:dyDescent="0.2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</row>
    <row r="331" spans="1:13" x14ac:dyDescent="0.2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</row>
    <row r="332" spans="1:13" x14ac:dyDescent="0.2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</row>
    <row r="333" spans="1:13" x14ac:dyDescent="0.2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</row>
    <row r="334" spans="1:13" x14ac:dyDescent="0.2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</row>
    <row r="335" spans="1:13" x14ac:dyDescent="0.2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</row>
    <row r="336" spans="1:13" x14ac:dyDescent="0.2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</row>
    <row r="337" spans="1:13" x14ac:dyDescent="0.2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</row>
    <row r="338" spans="1:13" x14ac:dyDescent="0.2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</row>
    <row r="339" spans="1:13" x14ac:dyDescent="0.2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</row>
    <row r="340" spans="1:13" x14ac:dyDescent="0.2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</row>
    <row r="341" spans="1:13" x14ac:dyDescent="0.2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</row>
    <row r="342" spans="1:13" x14ac:dyDescent="0.2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</row>
    <row r="343" spans="1:13" x14ac:dyDescent="0.2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</row>
    <row r="344" spans="1:13" x14ac:dyDescent="0.2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</row>
    <row r="345" spans="1:13" x14ac:dyDescent="0.2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</row>
    <row r="346" spans="1:13" x14ac:dyDescent="0.2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</row>
    <row r="347" spans="1:13" x14ac:dyDescent="0.2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</row>
    <row r="348" spans="1:13" x14ac:dyDescent="0.2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</row>
    <row r="349" spans="1:13" x14ac:dyDescent="0.2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</row>
    <row r="350" spans="1:13" x14ac:dyDescent="0.2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</row>
    <row r="351" spans="1:13" x14ac:dyDescent="0.2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</row>
    <row r="352" spans="1:13" x14ac:dyDescent="0.2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</row>
    <row r="353" spans="1:13" x14ac:dyDescent="0.2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</row>
    <row r="354" spans="1:13" x14ac:dyDescent="0.2">
      <c r="A354" s="18"/>
      <c r="B354" s="18"/>
      <c r="C354" s="18"/>
      <c r="D354" s="18"/>
      <c r="H354" s="18"/>
      <c r="I354" s="18"/>
      <c r="J354" s="18"/>
      <c r="K354" s="18"/>
      <c r="L354" s="18"/>
      <c r="M354" s="18"/>
    </row>
    <row r="355" spans="1:13" x14ac:dyDescent="0.2">
      <c r="A355" s="18"/>
      <c r="B355" s="18"/>
      <c r="C355" s="18"/>
      <c r="D355" s="18"/>
      <c r="H355" s="18"/>
      <c r="I355" s="18"/>
      <c r="J355" s="18"/>
      <c r="K355" s="18"/>
      <c r="L355" s="18"/>
      <c r="M355" s="18"/>
    </row>
    <row r="356" spans="1:13" x14ac:dyDescent="0.2">
      <c r="A356" s="18"/>
      <c r="B356" s="18"/>
      <c r="C356" s="18"/>
      <c r="D356" s="18"/>
      <c r="H356" s="18"/>
      <c r="I356" s="18"/>
      <c r="J356" s="18"/>
      <c r="K356" s="18"/>
      <c r="L356" s="18"/>
      <c r="M356" s="18"/>
    </row>
    <row r="357" spans="1:13" x14ac:dyDescent="0.2">
      <c r="C357" s="18"/>
      <c r="D357" s="18"/>
      <c r="H357" s="18"/>
      <c r="I357" s="18"/>
      <c r="J357" s="18"/>
      <c r="K357" s="18"/>
    </row>
    <row r="358" spans="1:13" x14ac:dyDescent="0.2">
      <c r="H358" s="18"/>
      <c r="I358" s="18"/>
      <c r="J358" s="18"/>
    </row>
    <row r="359" spans="1:13" x14ac:dyDescent="0.2">
      <c r="I359" s="18"/>
    </row>
  </sheetData>
  <sheetProtection password="FD20" sheet="1"/>
  <protectedRanges>
    <protectedRange password="EA2E" sqref="A20 A21:B22 A16:O19 A28:A29 B33:B37 A32:A37 C20:C22 B28:C28 E20:F25 A23:C27 E28:F28 C32 D32:D37 G20:H20 E26:F27 I33:L37 A1:O15 H21:H28" name="Plage1"/>
  </protectedRanges>
  <mergeCells count="72">
    <mergeCell ref="E74:G74"/>
    <mergeCell ref="E45:G45"/>
    <mergeCell ref="E60:G60"/>
    <mergeCell ref="E61:G61"/>
    <mergeCell ref="E43:G43"/>
    <mergeCell ref="E73:G73"/>
    <mergeCell ref="E48:G48"/>
    <mergeCell ref="E53:G53"/>
    <mergeCell ref="E58:G58"/>
    <mergeCell ref="E59:G59"/>
    <mergeCell ref="E52:G52"/>
    <mergeCell ref="E57:G57"/>
    <mergeCell ref="E29:G29"/>
    <mergeCell ref="E30:G30"/>
    <mergeCell ref="A3:A6"/>
    <mergeCell ref="A7:A9"/>
    <mergeCell ref="A10:A11"/>
    <mergeCell ref="A20:B20"/>
    <mergeCell ref="E20:H20"/>
    <mergeCell ref="E24:G24"/>
    <mergeCell ref="E21:G21"/>
    <mergeCell ref="E25:G25"/>
    <mergeCell ref="E26:G26"/>
    <mergeCell ref="E27:G27"/>
    <mergeCell ref="E28:G28"/>
    <mergeCell ref="E22:G22"/>
    <mergeCell ref="E23:G23"/>
    <mergeCell ref="A32:C32"/>
    <mergeCell ref="E46:G46"/>
    <mergeCell ref="E75:G75"/>
    <mergeCell ref="E76:G76"/>
    <mergeCell ref="E77:G77"/>
    <mergeCell ref="E49:G49"/>
    <mergeCell ref="E54:G54"/>
    <mergeCell ref="E55:G55"/>
    <mergeCell ref="E56:G56"/>
    <mergeCell ref="E41:G41"/>
    <mergeCell ref="E50:G50"/>
    <mergeCell ref="E51:G51"/>
    <mergeCell ref="E42:G42"/>
    <mergeCell ref="E44:G44"/>
    <mergeCell ref="E47:G47"/>
    <mergeCell ref="E40:G40"/>
    <mergeCell ref="E97:G97"/>
    <mergeCell ref="E93:G93"/>
    <mergeCell ref="E98:G98"/>
    <mergeCell ref="E96:G96"/>
    <mergeCell ref="E92:G92"/>
    <mergeCell ref="E62:G62"/>
    <mergeCell ref="E63:G63"/>
    <mergeCell ref="E94:G94"/>
    <mergeCell ref="E64:G64"/>
    <mergeCell ref="E103:G103"/>
    <mergeCell ref="E87:G87"/>
    <mergeCell ref="E88:G88"/>
    <mergeCell ref="E85:G85"/>
    <mergeCell ref="E78:G78"/>
    <mergeCell ref="E102:G102"/>
    <mergeCell ref="E91:G91"/>
    <mergeCell ref="E101:G101"/>
    <mergeCell ref="E89:G89"/>
    <mergeCell ref="E90:G90"/>
    <mergeCell ref="E100:G100"/>
    <mergeCell ref="E99:G99"/>
    <mergeCell ref="E95:G95"/>
    <mergeCell ref="E84:G84"/>
    <mergeCell ref="E86:G86"/>
    <mergeCell ref="E79:G79"/>
    <mergeCell ref="E80:G80"/>
    <mergeCell ref="E81:G81"/>
    <mergeCell ref="E82:G82"/>
    <mergeCell ref="E83:G83"/>
  </mergeCells>
  <phoneticPr fontId="0" type="noConversion"/>
  <pageMargins left="0.70866141732283472" right="0.70866141732283472" top="0.74803149606299213" bottom="0.74803149606299213" header="0.31496062992125984" footer="0.31496062992125984"/>
  <pageSetup scale="61" fitToHeight="10" orientation="portrait" horizontalDpi="200" verticalDpi="200" r:id="rId1"/>
  <headerFooter differentOddEven="1" differentFirst="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</sheetPr>
  <dimension ref="A1:AD62"/>
  <sheetViews>
    <sheetView showGridLines="0" zoomScaleNormal="100" workbookViewId="0">
      <selection activeCell="B8" sqref="B8:F8"/>
    </sheetView>
  </sheetViews>
  <sheetFormatPr baseColWidth="10" defaultRowHeight="12.75" x14ac:dyDescent="0.2"/>
  <cols>
    <col min="1" max="1" width="25.85546875" style="210" customWidth="1"/>
    <col min="2" max="3" width="8" style="210" customWidth="1"/>
    <col min="4" max="4" width="8.85546875" style="210" customWidth="1"/>
    <col min="5" max="7" width="8" style="210" customWidth="1"/>
    <col min="8" max="8" width="8" style="211" customWidth="1"/>
    <col min="9" max="13" width="8" style="210" customWidth="1"/>
    <col min="14" max="16384" width="11.42578125" style="212"/>
  </cols>
  <sheetData>
    <row r="1" spans="1:30" x14ac:dyDescent="0.2">
      <c r="A1" s="209"/>
      <c r="B1" s="209"/>
      <c r="C1" s="209"/>
      <c r="D1" s="209"/>
      <c r="E1" s="209"/>
      <c r="F1" s="209"/>
    </row>
    <row r="2" spans="1:30" x14ac:dyDescent="0.2">
      <c r="A2" s="794" t="s">
        <v>14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</row>
    <row r="3" spans="1:30" x14ac:dyDescent="0.2">
      <c r="A3" s="795" t="s">
        <v>43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</row>
    <row r="4" spans="1:30" s="214" customForma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</row>
    <row r="5" spans="1:30" s="214" customFormat="1" ht="15.75" customHeight="1" x14ac:dyDescent="0.25">
      <c r="A5" s="799" t="s">
        <v>5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</row>
    <row r="6" spans="1:30" s="214" customFormat="1" ht="15.75" customHeight="1" x14ac:dyDescent="0.2">
      <c r="A6" s="801" t="str">
        <f>+gestion!B29</f>
        <v>PATINEUSE RÉGIONALE NOVICE EN SIMPLE</v>
      </c>
      <c r="B6" s="801"/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1"/>
    </row>
    <row r="8" spans="1:30" x14ac:dyDescent="0.2">
      <c r="A8" s="216" t="s">
        <v>48</v>
      </c>
      <c r="B8" s="790"/>
      <c r="C8" s="790"/>
      <c r="D8" s="790"/>
      <c r="E8" s="790"/>
      <c r="F8" s="790"/>
      <c r="H8" s="800" t="s">
        <v>51</v>
      </c>
      <c r="I8" s="800"/>
      <c r="J8" s="807"/>
      <c r="K8" s="807"/>
      <c r="L8" s="807"/>
      <c r="M8" s="807"/>
    </row>
    <row r="9" spans="1:30" x14ac:dyDescent="0.2">
      <c r="A9" s="216"/>
      <c r="B9" s="217"/>
      <c r="C9" s="217"/>
      <c r="D9" s="217"/>
      <c r="E9" s="217"/>
      <c r="F9" s="217"/>
      <c r="H9" s="800"/>
      <c r="I9" s="800"/>
      <c r="J9" s="307"/>
      <c r="K9" s="308"/>
      <c r="L9" s="308"/>
      <c r="M9" s="308"/>
    </row>
    <row r="10" spans="1:30" x14ac:dyDescent="0.2">
      <c r="A10" s="216" t="s">
        <v>74</v>
      </c>
      <c r="B10" s="790"/>
      <c r="C10" s="790"/>
      <c r="D10" s="790"/>
      <c r="E10" s="790"/>
      <c r="F10" s="790"/>
      <c r="H10" s="800" t="s">
        <v>13</v>
      </c>
      <c r="I10" s="800"/>
      <c r="J10" s="807"/>
      <c r="K10" s="807"/>
      <c r="L10" s="807"/>
      <c r="M10" s="807"/>
    </row>
    <row r="11" spans="1:30" x14ac:dyDescent="0.2">
      <c r="A11" s="294"/>
      <c r="B11" s="802"/>
      <c r="C11" s="802"/>
      <c r="D11" s="800"/>
      <c r="E11" s="800"/>
      <c r="F11" s="802"/>
      <c r="G11" s="802"/>
      <c r="H11" s="800"/>
      <c r="I11" s="800"/>
      <c r="J11" s="309"/>
      <c r="K11" s="309"/>
      <c r="L11" s="309"/>
      <c r="M11" s="309"/>
    </row>
    <row r="12" spans="1:30" x14ac:dyDescent="0.2">
      <c r="A12" s="261" t="s">
        <v>50</v>
      </c>
      <c r="B12" s="790">
        <f>'données a remplir'!$E$7</f>
        <v>0</v>
      </c>
      <c r="C12" s="790"/>
      <c r="D12" s="790"/>
      <c r="E12" s="790"/>
      <c r="F12" s="790"/>
      <c r="H12" s="808" t="s">
        <v>380</v>
      </c>
      <c r="I12" s="808"/>
      <c r="J12" s="807">
        <f>'données a remplir'!$E$6</f>
        <v>0</v>
      </c>
      <c r="K12" s="807">
        <f>'données a remplir'!$E$6</f>
        <v>0</v>
      </c>
      <c r="L12" s="807"/>
      <c r="M12" s="807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</row>
    <row r="13" spans="1:30" x14ac:dyDescent="0.2">
      <c r="A13" s="220"/>
      <c r="B13" s="221"/>
      <c r="C13" s="221"/>
      <c r="D13" s="220"/>
      <c r="E13" s="222"/>
      <c r="F13" s="222"/>
    </row>
    <row r="14" spans="1:30" ht="12.6" customHeight="1" x14ac:dyDescent="0.2">
      <c r="A14" s="223" t="s">
        <v>416</v>
      </c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</row>
    <row r="15" spans="1:30" ht="15" customHeight="1" x14ac:dyDescent="0.2">
      <c r="A15" s="806" t="str">
        <f>+gestion!V41</f>
        <v>Chaque Club enverra 3 candidatures.</v>
      </c>
      <c r="B15" s="806"/>
      <c r="C15" s="806"/>
      <c r="D15" s="806"/>
      <c r="E15" s="806"/>
      <c r="F15" s="806"/>
      <c r="G15" s="806"/>
      <c r="H15" s="806"/>
      <c r="I15" s="806"/>
      <c r="J15" s="806"/>
      <c r="K15" s="806"/>
      <c r="L15" s="806"/>
      <c r="M15" s="806"/>
      <c r="N15" s="224"/>
      <c r="O15" s="224"/>
      <c r="P15" s="224"/>
      <c r="Q15" s="224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</row>
    <row r="16" spans="1:30" ht="15" customHeight="1" x14ac:dyDescent="0.2">
      <c r="A16" s="256" t="str">
        <f>gestion!V39</f>
        <v>Aucune limite d'âge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24"/>
      <c r="O16" s="224"/>
      <c r="P16" s="224"/>
      <c r="Q16" s="224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</row>
    <row r="17" spans="1:30" ht="15" customHeight="1" x14ac:dyDescent="0.2">
      <c r="A17" s="806" t="str">
        <f>gestion!V47</f>
        <v>Avoir compétitionné la majorité des compétitions dans cette catégorie</v>
      </c>
      <c r="B17" s="806"/>
      <c r="C17" s="806"/>
      <c r="D17" s="806"/>
      <c r="E17" s="806"/>
      <c r="F17" s="806"/>
      <c r="G17" s="806"/>
      <c r="H17" s="806"/>
      <c r="I17" s="806"/>
      <c r="J17" s="806"/>
      <c r="K17" s="806"/>
      <c r="L17" s="806"/>
      <c r="M17" s="806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</row>
    <row r="18" spans="1:30" ht="15" customHeight="1" x14ac:dyDescent="0.2">
      <c r="A18" s="256"/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</row>
    <row r="19" spans="1:30" ht="15" customHeight="1" x14ac:dyDescent="0.2">
      <c r="A19" s="846" t="s">
        <v>397</v>
      </c>
      <c r="B19" s="846"/>
      <c r="C19" s="846"/>
      <c r="D19" s="846"/>
      <c r="E19" s="846"/>
      <c r="F19" s="846"/>
      <c r="G19" s="846"/>
      <c r="H19" s="846"/>
      <c r="I19" s="846"/>
      <c r="J19" s="846"/>
      <c r="K19" s="846"/>
      <c r="L19" s="846"/>
      <c r="M19" s="846"/>
    </row>
    <row r="20" spans="1:30" ht="15" customHeight="1" x14ac:dyDescent="0.2">
      <c r="A20" s="256"/>
      <c r="B20" s="256"/>
      <c r="C20" s="256"/>
      <c r="D20" s="256"/>
      <c r="E20" s="256"/>
      <c r="F20" s="256"/>
      <c r="G20" s="256"/>
    </row>
    <row r="21" spans="1:30" ht="15" customHeight="1" thickBot="1" x14ac:dyDescent="0.25">
      <c r="A21" s="265" t="s">
        <v>394</v>
      </c>
      <c r="B21" s="267">
        <v>2</v>
      </c>
      <c r="C21" s="267">
        <v>3</v>
      </c>
      <c r="D21" s="267">
        <v>4</v>
      </c>
      <c r="E21" s="847">
        <v>5</v>
      </c>
      <c r="F21" s="847"/>
      <c r="G21" s="267">
        <v>6</v>
      </c>
      <c r="H21" s="847">
        <v>7</v>
      </c>
      <c r="I21" s="847"/>
      <c r="J21" s="268">
        <v>8</v>
      </c>
      <c r="K21" s="267">
        <v>9</v>
      </c>
      <c r="L21" s="267">
        <v>10</v>
      </c>
      <c r="M21" s="269">
        <v>11</v>
      </c>
    </row>
    <row r="22" spans="1:30" ht="27.75" customHeight="1" thickTop="1" x14ac:dyDescent="0.2">
      <c r="A22" s="270" t="s">
        <v>5</v>
      </c>
      <c r="B22" s="271" t="s">
        <v>291</v>
      </c>
      <c r="C22" s="271" t="s">
        <v>292</v>
      </c>
      <c r="D22" s="273" t="s">
        <v>400</v>
      </c>
      <c r="E22" s="845" t="s">
        <v>398</v>
      </c>
      <c r="F22" s="845"/>
      <c r="G22" s="271" t="s">
        <v>396</v>
      </c>
      <c r="H22" s="845" t="s">
        <v>395</v>
      </c>
      <c r="I22" s="845"/>
      <c r="J22" s="273" t="s">
        <v>399</v>
      </c>
      <c r="K22" s="271" t="s">
        <v>89</v>
      </c>
      <c r="L22" s="271" t="s">
        <v>90</v>
      </c>
      <c r="M22" s="274" t="s">
        <v>91</v>
      </c>
    </row>
    <row r="23" spans="1:30" ht="15" customHeight="1" x14ac:dyDescent="0.2">
      <c r="A23" s="225"/>
      <c r="B23" s="222"/>
      <c r="C23" s="222"/>
      <c r="D23" s="222"/>
      <c r="E23" s="222"/>
      <c r="F23" s="226"/>
    </row>
    <row r="24" spans="1:30" ht="15" customHeight="1" x14ac:dyDescent="0.2">
      <c r="A24" s="846" t="s">
        <v>66</v>
      </c>
      <c r="B24" s="846"/>
      <c r="C24" s="846"/>
      <c r="D24" s="846"/>
      <c r="E24" s="846"/>
      <c r="F24" s="846"/>
      <c r="G24" s="846"/>
      <c r="H24" s="846"/>
      <c r="I24" s="846"/>
      <c r="J24" s="846"/>
      <c r="K24" s="846"/>
      <c r="L24" s="846"/>
      <c r="M24" s="846"/>
    </row>
    <row r="25" spans="1:30" ht="15" customHeight="1" x14ac:dyDescent="0.2">
      <c r="A25" s="225"/>
      <c r="B25" s="803" t="s">
        <v>377</v>
      </c>
      <c r="C25" s="804"/>
      <c r="D25" s="804"/>
      <c r="E25" s="804"/>
      <c r="F25" s="804"/>
      <c r="G25" s="804"/>
      <c r="H25" s="804"/>
      <c r="I25" s="804"/>
      <c r="J25" s="804"/>
      <c r="K25" s="804"/>
      <c r="L25" s="804"/>
      <c r="M25" s="805"/>
    </row>
    <row r="26" spans="1:30" ht="13.5" thickBot="1" x14ac:dyDescent="0.25">
      <c r="A26" s="228" t="str">
        <f>tableau!A16</f>
        <v>Catégorie</v>
      </c>
      <c r="B26" s="229">
        <v>1</v>
      </c>
      <c r="C26" s="229">
        <v>2</v>
      </c>
      <c r="D26" s="229">
        <v>3</v>
      </c>
      <c r="E26" s="229">
        <v>4</v>
      </c>
      <c r="F26" s="229">
        <v>5</v>
      </c>
      <c r="G26" s="229">
        <v>6</v>
      </c>
      <c r="H26" s="230">
        <v>7</v>
      </c>
      <c r="I26" s="229">
        <v>8</v>
      </c>
      <c r="J26" s="229">
        <v>9</v>
      </c>
      <c r="K26" s="229">
        <v>10</v>
      </c>
      <c r="L26" s="229" t="s">
        <v>378</v>
      </c>
      <c r="M26" s="231" t="s">
        <v>105</v>
      </c>
    </row>
    <row r="27" spans="1:30" ht="64.5" thickTop="1" x14ac:dyDescent="0.2">
      <c r="A27" s="232" t="s">
        <v>379</v>
      </c>
      <c r="B27" s="233">
        <f>tableau!C17</f>
        <v>20</v>
      </c>
      <c r="C27" s="233">
        <f>tableau!D17</f>
        <v>18</v>
      </c>
      <c r="D27" s="233">
        <f>tableau!E17</f>
        <v>16</v>
      </c>
      <c r="E27" s="233">
        <f>tableau!F17</f>
        <v>14</v>
      </c>
      <c r="F27" s="233">
        <f>tableau!G17</f>
        <v>8</v>
      </c>
      <c r="G27" s="233">
        <f>tableau!H17</f>
        <v>7</v>
      </c>
      <c r="H27" s="233">
        <f>tableau!I17</f>
        <v>6</v>
      </c>
      <c r="I27" s="233">
        <f>tableau!J17</f>
        <v>5</v>
      </c>
      <c r="J27" s="233">
        <f>tableau!K17</f>
        <v>4</v>
      </c>
      <c r="K27" s="233">
        <f>tableau!L17</f>
        <v>3</v>
      </c>
      <c r="L27" s="233">
        <f>tableau!M17</f>
        <v>1</v>
      </c>
      <c r="M27" s="234">
        <v>16</v>
      </c>
    </row>
    <row r="28" spans="1:30" ht="63.75" x14ac:dyDescent="0.2">
      <c r="A28" s="235" t="s">
        <v>583</v>
      </c>
      <c r="B28" s="236">
        <f>tableau!C18</f>
        <v>25</v>
      </c>
      <c r="C28" s="236">
        <f>tableau!D18</f>
        <v>23</v>
      </c>
      <c r="D28" s="236">
        <f>tableau!E18</f>
        <v>20</v>
      </c>
      <c r="E28" s="236">
        <f>tableau!F18</f>
        <v>18</v>
      </c>
      <c r="F28" s="236">
        <f>tableau!G18</f>
        <v>11</v>
      </c>
      <c r="G28" s="236">
        <f>tableau!H18</f>
        <v>10</v>
      </c>
      <c r="H28" s="236">
        <f>tableau!I18</f>
        <v>9</v>
      </c>
      <c r="I28" s="236">
        <f>tableau!J18</f>
        <v>8</v>
      </c>
      <c r="J28" s="236">
        <f>tableau!K18</f>
        <v>7</v>
      </c>
      <c r="K28" s="236">
        <f>tableau!L18</f>
        <v>6</v>
      </c>
      <c r="L28" s="236">
        <f>tableau!M18</f>
        <v>3</v>
      </c>
      <c r="M28" s="237">
        <v>20</v>
      </c>
    </row>
    <row r="29" spans="1:30" x14ac:dyDescent="0.2">
      <c r="A29" s="275"/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</row>
    <row r="30" spans="1:30" x14ac:dyDescent="0.2">
      <c r="A30" s="223" t="s">
        <v>419</v>
      </c>
      <c r="E30" s="225"/>
      <c r="F30" s="225"/>
    </row>
    <row r="31" spans="1:30" x14ac:dyDescent="0.2">
      <c r="A31" s="782" t="s">
        <v>481</v>
      </c>
      <c r="B31" s="782"/>
      <c r="C31" s="782"/>
      <c r="D31" s="782"/>
      <c r="E31" s="782"/>
      <c r="F31" s="782"/>
      <c r="G31" s="782"/>
      <c r="H31" s="782"/>
      <c r="I31" s="782"/>
      <c r="J31" s="782"/>
      <c r="K31" s="782"/>
      <c r="L31" s="782"/>
      <c r="M31" s="782"/>
    </row>
    <row r="32" spans="1:30" x14ac:dyDescent="0.2">
      <c r="A32" s="782" t="s">
        <v>480</v>
      </c>
      <c r="B32" s="782"/>
      <c r="C32" s="782"/>
      <c r="D32" s="782"/>
      <c r="E32" s="782"/>
      <c r="F32" s="782"/>
      <c r="G32" s="782"/>
      <c r="H32" s="782"/>
      <c r="I32" s="782"/>
      <c r="J32" s="782"/>
      <c r="K32" s="782"/>
      <c r="L32" s="782"/>
      <c r="M32" s="782"/>
    </row>
    <row r="33" spans="1:13" x14ac:dyDescent="0.2">
      <c r="A33" s="782" t="s">
        <v>479</v>
      </c>
      <c r="B33" s="782"/>
      <c r="C33" s="782"/>
      <c r="D33" s="782"/>
      <c r="E33" s="782"/>
      <c r="F33" s="782"/>
      <c r="G33" s="782"/>
      <c r="H33" s="782"/>
      <c r="I33" s="782"/>
      <c r="J33" s="782"/>
      <c r="K33" s="782"/>
      <c r="L33" s="782"/>
      <c r="M33" s="782"/>
    </row>
    <row r="34" spans="1:13" x14ac:dyDescent="0.2">
      <c r="A34" s="782" t="s">
        <v>482</v>
      </c>
      <c r="B34" s="782"/>
      <c r="C34" s="782"/>
      <c r="D34" s="782"/>
      <c r="E34" s="782"/>
      <c r="F34" s="782"/>
      <c r="G34" s="782"/>
      <c r="H34" s="782"/>
      <c r="I34" s="782"/>
      <c r="J34" s="782"/>
      <c r="K34" s="782"/>
      <c r="L34" s="782"/>
      <c r="M34" s="782"/>
    </row>
    <row r="35" spans="1:13" x14ac:dyDescent="0.2">
      <c r="A35" s="811" t="str">
        <f>_xlfn.CONCAT(gestion!$V$49,", ",gestion!$V$50)</f>
        <v>Seules les compétitions régionales inscrites ci-dessous sont éligibles pour les lauréats, S.V.P. n'en ajouter aucune autre.</v>
      </c>
      <c r="B35" s="811"/>
      <c r="C35" s="811"/>
      <c r="D35" s="811"/>
      <c r="E35" s="811"/>
      <c r="F35" s="811"/>
      <c r="G35" s="811"/>
      <c r="H35" s="811"/>
      <c r="I35" s="811"/>
      <c r="J35" s="811"/>
      <c r="K35" s="811"/>
      <c r="L35" s="811"/>
      <c r="M35" s="811"/>
    </row>
    <row r="36" spans="1:13" x14ac:dyDescent="0.2">
      <c r="A36" s="255" t="str">
        <f>gestion!$V$45</f>
        <v>Aucun point de participation n'est accordé.</v>
      </c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</row>
    <row r="37" spans="1:13" x14ac:dyDescent="0.2">
      <c r="A37" s="255" t="str">
        <f>gestion!$V$43</f>
        <v xml:space="preserve">N.B. :  Joindre une copie très lisible des résultats de compétition </v>
      </c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</row>
    <row r="38" spans="1:13" x14ac:dyDescent="0.2">
      <c r="A38" s="811"/>
      <c r="B38" s="811"/>
      <c r="C38" s="811"/>
      <c r="D38" s="811"/>
      <c r="E38" s="811"/>
      <c r="F38" s="811"/>
    </row>
    <row r="39" spans="1:13" s="278" customFormat="1" x14ac:dyDescent="0.2">
      <c r="A39" s="277" t="s">
        <v>31</v>
      </c>
      <c r="B39" s="841" t="s">
        <v>388</v>
      </c>
      <c r="C39" s="842"/>
      <c r="D39" s="841" t="s">
        <v>389</v>
      </c>
      <c r="E39" s="842"/>
      <c r="F39" s="841" t="s">
        <v>68</v>
      </c>
      <c r="G39" s="842"/>
      <c r="H39" s="841" t="s">
        <v>32</v>
      </c>
      <c r="I39" s="842"/>
      <c r="J39" s="857" t="s">
        <v>6</v>
      </c>
      <c r="K39" s="858"/>
    </row>
    <row r="40" spans="1:13" x14ac:dyDescent="0.2">
      <c r="A40" s="279" t="str">
        <f>+gestion!W13</f>
        <v>Invitation Rosemère Jan. 2019</v>
      </c>
      <c r="B40" s="819"/>
      <c r="C40" s="820"/>
      <c r="D40" s="819"/>
      <c r="E40" s="820"/>
      <c r="F40" s="817" t="s">
        <v>107</v>
      </c>
      <c r="G40" s="818"/>
      <c r="H40" s="819"/>
      <c r="I40" s="820"/>
      <c r="J40" s="821" t="str">
        <f>IF(OR(B40&lt;2,B40="",H40="",H40&lt;1,H40&gt;B40-1,D40="",D40&lt;=1,D40&gt;11,AND(B40&gt;=5,H40&gt;=5)),"",IF(B40&gt;=5,VLOOKUP(H40,tableau!$C$1:$M$6,HLOOKUP(D40,tableau!$C$1:$M$1,1,FALSE),FALSE),IF(B40=4,VLOOKUP(H40,tableau!$C$7:$M$9,HLOOKUP(D40,tableau!$C$1:$M$1,1,FALSE),FALSE),IF(B40=3,VLOOKUP(H40,tableau!$C$10:$M$11,HLOOKUP(D40,tableau!$C$1:$M$1,1,FALSE),FALSE),IF(B40=2,VLOOKUP(H40,tableau!$C$12:$M$12,HLOOKUP(D40,tableau!$C$1:$M$1,1,FALSE),FALSE),"")))))</f>
        <v/>
      </c>
      <c r="K40" s="822"/>
      <c r="L40" s="212"/>
      <c r="M40" s="212"/>
    </row>
    <row r="41" spans="1:13" x14ac:dyDescent="0.2">
      <c r="A41" s="282" t="str">
        <f>+gestion!W14</f>
        <v>Jeux du Québec</v>
      </c>
      <c r="B41" s="837"/>
      <c r="C41" s="838"/>
      <c r="D41" s="837"/>
      <c r="E41" s="838"/>
      <c r="F41" s="837" t="s">
        <v>67</v>
      </c>
      <c r="G41" s="838"/>
      <c r="H41" s="837"/>
      <c r="I41" s="838"/>
      <c r="J41" s="830" t="str">
        <f>IF(OR(B41&lt;2,B41="",H41="",H41&lt;1,H41&gt;B41-1,D41="",D41&lt;=1,D41&gt;11,AND(B41&gt;=5,H41&gt;=5)),"",IF(B41&gt;=5,VLOOKUP(H41,tableau!$C$1:$M$6,HLOOKUP(D41,tableau!$C$1:$M$1,1,FALSE),FALSE),IF(B41=4,VLOOKUP(H41,tableau!$C$7:$M$9,HLOOKUP(D41,tableau!$C$1:$M$1,1,FALSE),FALSE),IF(B41=3,VLOOKUP(H41,tableau!$C$10:$M$11,HLOOKUP(D41,tableau!$C$1:$M$1,1,FALSE),FALSE),IF(B41=2,VLOOKUP(H41,tableau!$C$12:$M$12,HLOOKUP(D41,tableau!$C$1:$M$1,1,FALSE),FALSE),"")))))</f>
        <v/>
      </c>
      <c r="K41" s="831"/>
      <c r="L41" s="212"/>
      <c r="M41" s="212"/>
    </row>
    <row r="42" spans="1:13" x14ac:dyDescent="0.2">
      <c r="A42" s="283" t="str">
        <f>+gestion!X14</f>
        <v>Finale Régionale</v>
      </c>
      <c r="B42" s="839"/>
      <c r="C42" s="840"/>
      <c r="D42" s="839"/>
      <c r="E42" s="840"/>
      <c r="F42" s="839"/>
      <c r="G42" s="840"/>
      <c r="H42" s="839"/>
      <c r="I42" s="840"/>
      <c r="J42" s="832"/>
      <c r="K42" s="833"/>
      <c r="L42" s="212"/>
      <c r="M42" s="212"/>
    </row>
    <row r="43" spans="1:13" x14ac:dyDescent="0.2">
      <c r="A43" s="282" t="str">
        <f>+gestion!W15</f>
        <v>Invitation Lachute</v>
      </c>
      <c r="B43" s="819"/>
      <c r="C43" s="820"/>
      <c r="D43" s="819"/>
      <c r="E43" s="820"/>
      <c r="F43" s="817" t="s">
        <v>107</v>
      </c>
      <c r="G43" s="818"/>
      <c r="H43" s="819"/>
      <c r="I43" s="820"/>
      <c r="J43" s="821" t="str">
        <f>IF(OR(B43&lt;2,B43="",H43="",H43&lt;1,H43&gt;B43-1,D43="",D43&lt;=1,D43&gt;11,AND(B43&gt;=5,H43&gt;=5)),"",IF(B43&gt;=5,VLOOKUP(H43,tableau!$C$1:$M$6,HLOOKUP(D43,tableau!$C$1:$M$1,1,FALSE),FALSE),IF(B43=4,VLOOKUP(H43,tableau!$C$7:$M$9,HLOOKUP(D43,tableau!$C$1:$M$1,1,FALSE),FALSE),IF(B43=3,VLOOKUP(H43,tableau!$C$10:$M$11,HLOOKUP(D43,tableau!$C$1:$M$1,1,FALSE),FALSE),IF(B43=2,VLOOKUP(H43,tableau!$C$12:$M$12,HLOOKUP(D43,tableau!$C$1:$M$1,1,FALSE),FALSE),"")))))</f>
        <v/>
      </c>
      <c r="K43" s="822"/>
      <c r="L43" s="212"/>
      <c r="M43" s="212"/>
    </row>
    <row r="44" spans="1:13" x14ac:dyDescent="0.2">
      <c r="A44" s="282" t="str">
        <f>+gestion!W16</f>
        <v>Jeux du Québec</v>
      </c>
      <c r="B44" s="837"/>
      <c r="C44" s="838"/>
      <c r="D44" s="837"/>
      <c r="E44" s="838"/>
      <c r="F44" s="848" t="s">
        <v>67</v>
      </c>
      <c r="G44" s="848"/>
      <c r="H44" s="848"/>
      <c r="I44" s="848"/>
      <c r="J44" s="830">
        <f>IF(L44="oui",16,IF(ISTEXT(H44)=TRUE,0,IF(H44&gt;=1,IF(H44&gt;=11,1,HLOOKUP(H44,tableau!$C$16:$L$18,2,FALSE)),0)))</f>
        <v>0</v>
      </c>
      <c r="K44" s="831"/>
      <c r="L44" s="212"/>
      <c r="M44" s="212"/>
    </row>
    <row r="45" spans="1:13" x14ac:dyDescent="0.2">
      <c r="A45" s="283" t="str">
        <f>+gestion!X16</f>
        <v>Finale Provinciale</v>
      </c>
      <c r="B45" s="839"/>
      <c r="C45" s="840"/>
      <c r="D45" s="839"/>
      <c r="E45" s="840"/>
      <c r="F45" s="848"/>
      <c r="G45" s="848"/>
      <c r="H45" s="848"/>
      <c r="I45" s="848"/>
      <c r="J45" s="832"/>
      <c r="K45" s="833"/>
      <c r="L45" s="212"/>
      <c r="M45" s="212"/>
    </row>
    <row r="46" spans="1:13" x14ac:dyDescent="0.2">
      <c r="A46" s="297" t="str">
        <f>+gestion!W3</f>
        <v>Provinciaux d'été</v>
      </c>
      <c r="B46" s="819"/>
      <c r="C46" s="820"/>
      <c r="D46" s="819"/>
      <c r="E46" s="820"/>
      <c r="F46" s="819" t="s">
        <v>45</v>
      </c>
      <c r="G46" s="820"/>
      <c r="H46" s="819"/>
      <c r="I46" s="820"/>
      <c r="J46" s="821">
        <f>IF(L46="oui",16,IF(ISTEXT(H46)=TRUE,0,IF(H46&gt;=1,IF(H46&gt;=11,1,HLOOKUP(H46,tableau!$C$16:$L$18,2,FALSE)),0)))</f>
        <v>0</v>
      </c>
      <c r="K46" s="822"/>
      <c r="L46" s="212"/>
      <c r="M46" s="212"/>
    </row>
    <row r="47" spans="1:13" ht="16.5" customHeight="1" x14ac:dyDescent="0.2">
      <c r="A47" s="286" t="str">
        <f>+gestion!W5</f>
        <v>Sous-Section</v>
      </c>
      <c r="B47" s="819"/>
      <c r="C47" s="820"/>
      <c r="D47" s="819"/>
      <c r="E47" s="820"/>
      <c r="F47" s="819" t="s">
        <v>45</v>
      </c>
      <c r="G47" s="820"/>
      <c r="H47" s="819"/>
      <c r="I47" s="820"/>
      <c r="J47" s="821">
        <f>IF(L47="oui",16,IF(ISTEXT(H47)=TRUE,0,IF(H47&gt;=1,IF(H47&gt;=11,1,HLOOKUP(H47,tableau!$C$16:$L$18,2,FALSE)),0)))</f>
        <v>0</v>
      </c>
      <c r="K47" s="822"/>
      <c r="L47" s="212"/>
      <c r="M47" s="212"/>
    </row>
    <row r="48" spans="1:13" ht="16.5" customHeight="1" x14ac:dyDescent="0.2">
      <c r="A48" s="286" t="str">
        <f>+gestion!W19</f>
        <v>Section A programme court</v>
      </c>
      <c r="B48" s="819"/>
      <c r="C48" s="820"/>
      <c r="D48" s="819"/>
      <c r="E48" s="820"/>
      <c r="F48" s="819" t="s">
        <v>402</v>
      </c>
      <c r="G48" s="820"/>
      <c r="H48" s="819"/>
      <c r="I48" s="820"/>
      <c r="J48" s="821">
        <f>IF(L48="oui",16,IF(ISTEXT(H48)=TRUE,0,IF(H48&gt;=1,IF(H48&gt;=11,1,HLOOKUP(H48,tableau!$C$16:$L$18,2,FALSE)),0)))</f>
        <v>0</v>
      </c>
      <c r="K48" s="822"/>
      <c r="L48" s="212"/>
      <c r="M48" s="212"/>
    </row>
    <row r="49" spans="1:13" ht="16.5" customHeight="1" x14ac:dyDescent="0.2">
      <c r="A49" s="286" t="str">
        <f>+gestion!W20</f>
        <v>Section A programme libre</v>
      </c>
      <c r="B49" s="819"/>
      <c r="C49" s="820"/>
      <c r="D49" s="819"/>
      <c r="E49" s="820"/>
      <c r="F49" s="819" t="s">
        <v>67</v>
      </c>
      <c r="G49" s="820"/>
      <c r="H49" s="819"/>
      <c r="I49" s="820"/>
      <c r="J49" s="821">
        <f>IF(L49="oui",16,IF(ISTEXT(H49)=TRUE,0,IF(H49&gt;=1,IF(H49&gt;=11,1,HLOOKUP(H49,tableau!$C$16:$L$18,2,FALSE)),0)))</f>
        <v>0</v>
      </c>
      <c r="K49" s="822"/>
      <c r="L49" s="212"/>
      <c r="M49" s="212"/>
    </row>
    <row r="50" spans="1:13" x14ac:dyDescent="0.2">
      <c r="A50" s="282" t="str">
        <f>+gestion!W17</f>
        <v>Invitation Richard Gauthier</v>
      </c>
      <c r="B50" s="819"/>
      <c r="C50" s="820"/>
      <c r="D50" s="819"/>
      <c r="E50" s="820"/>
      <c r="F50" s="817" t="s">
        <v>107</v>
      </c>
      <c r="G50" s="818"/>
      <c r="H50" s="819"/>
      <c r="I50" s="820"/>
      <c r="J50" s="821" t="str">
        <f>IF(OR(B50&lt;2,B50="",H50="",H50&lt;1,H50&gt;B50-1,D50="",D50&lt;=1,D50&gt;11,AND(B50&gt;=5,H50&gt;=5)),"",IF(B50&gt;=5,VLOOKUP(H50,tableau!$C$1:$M$6,HLOOKUP(D50,tableau!$C$1:$M$1,1,FALSE),FALSE),IF(B50=4,VLOOKUP(H50,tableau!$C$7:$M$9,HLOOKUP(D50,tableau!$C$1:$M$1,1,FALSE),FALSE),IF(B50=3,VLOOKUP(H50,tableau!$C$10:$M$11,HLOOKUP(D50,tableau!$C$1:$M$1,1,FALSE),FALSE),IF(B50=2,VLOOKUP(H50,tableau!$C$12:$M$12,HLOOKUP(D50,tableau!$C$1:$M$1,1,FALSE),FALSE),"")))))</f>
        <v/>
      </c>
      <c r="K50" s="822"/>
      <c r="L50" s="212"/>
      <c r="M50" s="212"/>
    </row>
    <row r="51" spans="1:13" x14ac:dyDescent="0.2">
      <c r="A51" s="282" t="str">
        <f>+gestion!W18</f>
        <v>Invitation St-Eustache</v>
      </c>
      <c r="B51" s="819"/>
      <c r="C51" s="820"/>
      <c r="D51" s="819"/>
      <c r="E51" s="820"/>
      <c r="F51" s="817" t="s">
        <v>107</v>
      </c>
      <c r="G51" s="818"/>
      <c r="H51" s="819"/>
      <c r="I51" s="820"/>
      <c r="J51" s="821" t="str">
        <f>IF(OR(B51&lt;2,B51="",H51="",H51&lt;1,H51&gt;B51-1,D51="",D51&lt;=1,D51&gt;11,AND(B51&gt;=5,H51&gt;=5)),"",IF(B51&gt;=5,VLOOKUP(H51,tableau!$C$1:$M$6,HLOOKUP(D51,tableau!$C$1:$M$1,1,FALSE),FALSE),IF(B51=4,VLOOKUP(H51,tableau!$C$7:$M$9,HLOOKUP(D51,tableau!$C$1:$M$1,1,FALSE),FALSE),IF(B51=3,VLOOKUP(H51,tableau!$C$10:$M$11,HLOOKUP(D51,tableau!$C$1:$M$1,1,FALSE),FALSE),IF(B51=2,VLOOKUP(H51,tableau!$C$12:$M$12,HLOOKUP(D51,tableau!$C$1:$M$1,1,FALSE),FALSE),"")))))</f>
        <v/>
      </c>
      <c r="K51" s="822"/>
      <c r="L51" s="212"/>
      <c r="M51" s="212"/>
    </row>
    <row r="52" spans="1:13" x14ac:dyDescent="0.2">
      <c r="A52" s="279" t="str">
        <f>+gestion!X13</f>
        <v>Invitation Rosemère Déc. 2019</v>
      </c>
      <c r="B52" s="819"/>
      <c r="C52" s="820"/>
      <c r="D52" s="819"/>
      <c r="E52" s="820"/>
      <c r="F52" s="817" t="s">
        <v>107</v>
      </c>
      <c r="G52" s="818"/>
      <c r="H52" s="819"/>
      <c r="I52" s="820"/>
      <c r="J52" s="821" t="str">
        <f>IF(OR(B52&lt;2,B52="",H52="",H52&lt;1,H52&gt;B52-1,D52="",D52&lt;=1,D52&gt;11,AND(B52&gt;=5,H52&gt;=5)),"",IF(B52&gt;=5,VLOOKUP(H52,tableau!$C$1:$M$6,HLOOKUP(D52,tableau!$C$1:$M$1,1,FALSE),FALSE),IF(B52=4,VLOOKUP(H52,tableau!$C$7:$M$9,HLOOKUP(D52,tableau!$C$1:$M$1,1,FALSE),FALSE),IF(B52=3,VLOOKUP(H52,tableau!$C$10:$M$11,HLOOKUP(D52,tableau!$C$1:$M$1,1,FALSE),FALSE),IF(B52=2,VLOOKUP(H52,tableau!$C$12:$M$12,HLOOKUP(D52,tableau!$C$1:$M$1,1,FALSE),FALSE),"")))))</f>
        <v/>
      </c>
      <c r="K52" s="822"/>
      <c r="L52" s="212"/>
      <c r="M52" s="212"/>
    </row>
    <row r="53" spans="1:13" ht="16.5" customHeight="1" x14ac:dyDescent="0.2">
      <c r="A53" s="286" t="str">
        <f>+gestion!V57</f>
        <v xml:space="preserve">Membre Équipe Québec </v>
      </c>
      <c r="B53" s="287" t="str">
        <f>+gestion!V58</f>
        <v>Année 2019-2020</v>
      </c>
      <c r="C53" s="287"/>
      <c r="D53" s="836" t="str">
        <f>+gestion!V59</f>
        <v>mettre oui dans case Classement</v>
      </c>
      <c r="E53" s="836"/>
      <c r="F53" s="836"/>
      <c r="G53" s="818"/>
      <c r="H53" s="819"/>
      <c r="I53" s="820"/>
      <c r="J53" s="830" t="str">
        <f>IF(H53="Oui",10,"")</f>
        <v/>
      </c>
      <c r="K53" s="831"/>
      <c r="L53" s="212"/>
      <c r="M53" s="212"/>
    </row>
    <row r="54" spans="1:13" s="264" customFormat="1" ht="13.5" thickBot="1" x14ac:dyDescent="0.25">
      <c r="A54" s="262"/>
      <c r="B54" s="262"/>
      <c r="C54" s="288"/>
      <c r="D54" s="288"/>
      <c r="E54" s="223"/>
      <c r="F54" s="223"/>
      <c r="G54" s="223"/>
      <c r="H54" s="835" t="s">
        <v>36</v>
      </c>
      <c r="I54" s="835"/>
      <c r="J54" s="834">
        <f>SUM(J40:J53)</f>
        <v>0</v>
      </c>
      <c r="K54" s="834"/>
    </row>
    <row r="55" spans="1:13" ht="13.5" thickTop="1" x14ac:dyDescent="0.2">
      <c r="A55" s="851"/>
      <c r="B55" s="851"/>
      <c r="C55" s="851"/>
      <c r="D55" s="851"/>
      <c r="E55" s="851"/>
      <c r="F55" s="851"/>
      <c r="G55" s="851"/>
      <c r="H55" s="210"/>
    </row>
    <row r="56" spans="1:13" x14ac:dyDescent="0.2">
      <c r="A56" s="851"/>
      <c r="B56" s="851"/>
      <c r="C56" s="851"/>
      <c r="D56" s="851"/>
      <c r="E56" s="851"/>
      <c r="F56" s="851"/>
      <c r="G56" s="851"/>
      <c r="H56" s="210"/>
    </row>
    <row r="57" spans="1:13" x14ac:dyDescent="0.2">
      <c r="H57" s="210"/>
    </row>
    <row r="58" spans="1:13" x14ac:dyDescent="0.2">
      <c r="C58" s="293" t="s">
        <v>52</v>
      </c>
      <c r="D58" s="293"/>
      <c r="H58" s="781" t="str">
        <f>+'données a remplir'!$F$8</f>
        <v/>
      </c>
      <c r="I58" s="781"/>
      <c r="J58" s="781"/>
      <c r="K58" s="781"/>
      <c r="L58" s="781"/>
    </row>
    <row r="59" spans="1:13" x14ac:dyDescent="0.2">
      <c r="C59" s="293"/>
      <c r="D59" s="245"/>
      <c r="H59" s="245"/>
      <c r="I59" s="245"/>
      <c r="J59" s="245"/>
      <c r="K59" s="245"/>
      <c r="L59" s="245"/>
    </row>
    <row r="60" spans="1:13" x14ac:dyDescent="0.2">
      <c r="C60" s="293" t="s">
        <v>53</v>
      </c>
      <c r="D60" s="293"/>
      <c r="H60" s="781" t="str">
        <f>+'données a remplir'!F9</f>
        <v/>
      </c>
      <c r="I60" s="781"/>
      <c r="J60" s="781"/>
      <c r="K60" s="781"/>
      <c r="L60" s="781"/>
    </row>
    <row r="61" spans="1:13" x14ac:dyDescent="0.2">
      <c r="C61" s="293"/>
      <c r="D61" s="245"/>
      <c r="H61" s="245"/>
      <c r="I61" s="245"/>
      <c r="J61" s="245"/>
      <c r="K61" s="245"/>
      <c r="L61" s="245"/>
    </row>
    <row r="62" spans="1:13" x14ac:dyDescent="0.2">
      <c r="C62" s="780" t="s">
        <v>54</v>
      </c>
      <c r="D62" s="780"/>
      <c r="H62" s="781" t="str">
        <f>+'données a remplir'!$F$10</f>
        <v/>
      </c>
      <c r="I62" s="781"/>
      <c r="J62" s="781"/>
      <c r="K62" s="781"/>
      <c r="L62" s="781"/>
    </row>
  </sheetData>
  <sheetProtection algorithmName="SHA-512" hashValue="UPwIy1n29Xi7jLXcn/k0ZmIJWat8317VyvK3bCQTBbP4P5wIZ1xMKBLepVxCMPWMvNRpwwFgBHjNKjNwjWDwHQ==" saltValue="YwjMzzahmKP0Znz0Me0fjQ==" spinCount="100000" sheet="1"/>
  <protectedRanges>
    <protectedRange sqref="H40:I53" name="Plage3"/>
    <protectedRange sqref="B40:E52" name="Plage2"/>
    <protectedRange sqref="B8:F10 J8:M10" name="Plage1_3"/>
  </protectedRanges>
  <mergeCells count="105">
    <mergeCell ref="B52:C52"/>
    <mergeCell ref="D52:E52"/>
    <mergeCell ref="F52:G52"/>
    <mergeCell ref="H52:I52"/>
    <mergeCell ref="J52:K52"/>
    <mergeCell ref="J46:K46"/>
    <mergeCell ref="B48:C48"/>
    <mergeCell ref="D48:E48"/>
    <mergeCell ref="B46:C46"/>
    <mergeCell ref="D46:E46"/>
    <mergeCell ref="F46:G46"/>
    <mergeCell ref="H46:I46"/>
    <mergeCell ref="F48:G48"/>
    <mergeCell ref="H48:I48"/>
    <mergeCell ref="F49:G49"/>
    <mergeCell ref="H49:I49"/>
    <mergeCell ref="J49:K49"/>
    <mergeCell ref="F47:G47"/>
    <mergeCell ref="H47:I47"/>
    <mergeCell ref="J48:K48"/>
    <mergeCell ref="B51:C51"/>
    <mergeCell ref="D51:E51"/>
    <mergeCell ref="F51:G51"/>
    <mergeCell ref="H51:I51"/>
    <mergeCell ref="B44:C45"/>
    <mergeCell ref="D44:E45"/>
    <mergeCell ref="F44:G45"/>
    <mergeCell ref="H44:I45"/>
    <mergeCell ref="J44:K45"/>
    <mergeCell ref="J40:K40"/>
    <mergeCell ref="B41:C42"/>
    <mergeCell ref="D41:E42"/>
    <mergeCell ref="F41:G42"/>
    <mergeCell ref="H41:I42"/>
    <mergeCell ref="J41:K42"/>
    <mergeCell ref="B40:C40"/>
    <mergeCell ref="D40:E40"/>
    <mergeCell ref="F40:G40"/>
    <mergeCell ref="H40:I40"/>
    <mergeCell ref="B43:C43"/>
    <mergeCell ref="D43:E43"/>
    <mergeCell ref="F43:G43"/>
    <mergeCell ref="H43:I43"/>
    <mergeCell ref="J43:K43"/>
    <mergeCell ref="H9:I9"/>
    <mergeCell ref="B10:F10"/>
    <mergeCell ref="H10:I10"/>
    <mergeCell ref="J10:M10"/>
    <mergeCell ref="B11:C11"/>
    <mergeCell ref="D11:E11"/>
    <mergeCell ref="F11:G11"/>
    <mergeCell ref="H11:I11"/>
    <mergeCell ref="A2:M2"/>
    <mergeCell ref="A3:M3"/>
    <mergeCell ref="A4:M4"/>
    <mergeCell ref="A5:M5"/>
    <mergeCell ref="A6:M6"/>
    <mergeCell ref="B8:F8"/>
    <mergeCell ref="H8:I8"/>
    <mergeCell ref="J8:M8"/>
    <mergeCell ref="A24:M24"/>
    <mergeCell ref="E21:F21"/>
    <mergeCell ref="H21:I21"/>
    <mergeCell ref="B25:M25"/>
    <mergeCell ref="A31:M31"/>
    <mergeCell ref="A32:M32"/>
    <mergeCell ref="A15:M15"/>
    <mergeCell ref="A17:M17"/>
    <mergeCell ref="B12:F12"/>
    <mergeCell ref="A19:M19"/>
    <mergeCell ref="E22:F22"/>
    <mergeCell ref="H22:I22"/>
    <mergeCell ref="H12:I12"/>
    <mergeCell ref="J12:M12"/>
    <mergeCell ref="A33:M33"/>
    <mergeCell ref="A34:M34"/>
    <mergeCell ref="A35:M35"/>
    <mergeCell ref="A38:F38"/>
    <mergeCell ref="B39:C39"/>
    <mergeCell ref="D39:E39"/>
    <mergeCell ref="F39:G39"/>
    <mergeCell ref="H39:I39"/>
    <mergeCell ref="J39:K39"/>
    <mergeCell ref="A56:G56"/>
    <mergeCell ref="H60:L60"/>
    <mergeCell ref="C62:D62"/>
    <mergeCell ref="H62:L62"/>
    <mergeCell ref="D53:G53"/>
    <mergeCell ref="H53:I53"/>
    <mergeCell ref="J53:K53"/>
    <mergeCell ref="H54:I54"/>
    <mergeCell ref="J54:K54"/>
    <mergeCell ref="H58:L58"/>
    <mergeCell ref="A55:G55"/>
    <mergeCell ref="J51:K51"/>
    <mergeCell ref="B49:C49"/>
    <mergeCell ref="D49:E49"/>
    <mergeCell ref="B50:C50"/>
    <mergeCell ref="D50:E50"/>
    <mergeCell ref="F50:G50"/>
    <mergeCell ref="H50:I50"/>
    <mergeCell ref="J50:K50"/>
    <mergeCell ref="B47:C47"/>
    <mergeCell ref="D47:E47"/>
    <mergeCell ref="J47:K47"/>
  </mergeCells>
  <dataValidations count="1">
    <dataValidation type="list" allowBlank="1" showInputMessage="1" showErrorMessage="1" promptTitle="Menu_BYE" sqref="H53" xr:uid="{00000000-0002-0000-1300-000000000000}">
      <formula1>Menu_Bye</formula1>
    </dataValidation>
  </dataValidations>
  <printOptions horizontalCentered="1"/>
  <pageMargins left="0" right="0" top="0.55118110236220474" bottom="0.55118110236220474" header="0.31496062992125984" footer="0.31496062992125984"/>
  <pageSetup scale="75" orientation="portrait" r:id="rId1"/>
  <headerFooter>
    <oddHeader>&amp;LLauréats 2019</oddHeader>
    <oddFooter>&amp;LCandidat 3&amp;C&amp;14PATINAGE LAURENTIDES&amp;R&amp;A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</sheetPr>
  <dimension ref="A1:AD61"/>
  <sheetViews>
    <sheetView showGridLines="0" zoomScaleNormal="100" workbookViewId="0">
      <selection activeCell="B8" sqref="B8:F8"/>
    </sheetView>
  </sheetViews>
  <sheetFormatPr baseColWidth="10" defaultRowHeight="12.75" x14ac:dyDescent="0.2"/>
  <cols>
    <col min="1" max="1" width="25.85546875" style="210" customWidth="1"/>
    <col min="2" max="3" width="8" style="210" customWidth="1"/>
    <col min="4" max="4" width="8.85546875" style="210" customWidth="1"/>
    <col min="5" max="7" width="8" style="210" customWidth="1"/>
    <col min="8" max="8" width="8" style="211" customWidth="1"/>
    <col min="9" max="13" width="8" style="210" customWidth="1"/>
    <col min="14" max="16384" width="11.42578125" style="212"/>
  </cols>
  <sheetData>
    <row r="1" spans="1:30" x14ac:dyDescent="0.2">
      <c r="A1" s="209"/>
      <c r="B1" s="209"/>
      <c r="C1" s="209"/>
      <c r="D1" s="209"/>
      <c r="E1" s="209"/>
      <c r="F1" s="209"/>
    </row>
    <row r="2" spans="1:30" x14ac:dyDescent="0.2">
      <c r="A2" s="794" t="s">
        <v>14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</row>
    <row r="3" spans="1:30" x14ac:dyDescent="0.2">
      <c r="A3" s="795" t="s">
        <v>43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</row>
    <row r="4" spans="1:30" s="214" customForma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</row>
    <row r="5" spans="1:30" s="214" customFormat="1" ht="15.75" customHeight="1" x14ac:dyDescent="0.25">
      <c r="A5" s="799" t="s">
        <v>5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</row>
    <row r="6" spans="1:30" s="214" customFormat="1" ht="15.75" customHeight="1" x14ac:dyDescent="0.2">
      <c r="A6" s="801" t="str">
        <f>+gestion!B30</f>
        <v>PATINEUSE RÉGIONALE PRÉ-NOVICE EN SIMPLE</v>
      </c>
      <c r="B6" s="801"/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1"/>
    </row>
    <row r="8" spans="1:30" x14ac:dyDescent="0.2">
      <c r="A8" s="216" t="s">
        <v>48</v>
      </c>
      <c r="B8" s="790"/>
      <c r="C8" s="790"/>
      <c r="D8" s="790"/>
      <c r="E8" s="790"/>
      <c r="F8" s="790"/>
      <c r="H8" s="800" t="s">
        <v>51</v>
      </c>
      <c r="I8" s="800"/>
      <c r="J8" s="807"/>
      <c r="K8" s="807"/>
      <c r="L8" s="807"/>
      <c r="M8" s="807"/>
    </row>
    <row r="9" spans="1:30" x14ac:dyDescent="0.2">
      <c r="A9" s="216"/>
      <c r="B9" s="217"/>
      <c r="C9" s="217"/>
      <c r="D9" s="217"/>
      <c r="E9" s="217"/>
      <c r="F9" s="217"/>
      <c r="H9" s="800"/>
      <c r="I9" s="800"/>
      <c r="J9" s="307"/>
      <c r="K9" s="308"/>
      <c r="L9" s="308"/>
      <c r="M9" s="308"/>
    </row>
    <row r="10" spans="1:30" x14ac:dyDescent="0.2">
      <c r="A10" s="216" t="s">
        <v>74</v>
      </c>
      <c r="B10" s="790"/>
      <c r="C10" s="790"/>
      <c r="D10" s="790"/>
      <c r="E10" s="790"/>
      <c r="F10" s="790"/>
      <c r="H10" s="800" t="s">
        <v>13</v>
      </c>
      <c r="I10" s="800"/>
      <c r="J10" s="807"/>
      <c r="K10" s="807"/>
      <c r="L10" s="807"/>
      <c r="M10" s="807"/>
    </row>
    <row r="11" spans="1:30" x14ac:dyDescent="0.2">
      <c r="A11" s="294"/>
      <c r="B11" s="802"/>
      <c r="C11" s="802"/>
      <c r="D11" s="800"/>
      <c r="E11" s="800"/>
      <c r="F11" s="802"/>
      <c r="G11" s="802"/>
      <c r="H11" s="800"/>
      <c r="I11" s="800"/>
      <c r="J11" s="309"/>
      <c r="K11" s="309"/>
      <c r="L11" s="309"/>
      <c r="M11" s="309"/>
    </row>
    <row r="12" spans="1:30" x14ac:dyDescent="0.2">
      <c r="A12" s="261" t="s">
        <v>50</v>
      </c>
      <c r="B12" s="790">
        <f>'données a remplir'!$E$7</f>
        <v>0</v>
      </c>
      <c r="C12" s="790"/>
      <c r="D12" s="790"/>
      <c r="E12" s="790"/>
      <c r="F12" s="790"/>
      <c r="H12" s="800" t="s">
        <v>380</v>
      </c>
      <c r="I12" s="800"/>
      <c r="J12" s="807">
        <f>'données a remplir'!$E$6</f>
        <v>0</v>
      </c>
      <c r="K12" s="807">
        <f>'données a remplir'!$E$6</f>
        <v>0</v>
      </c>
      <c r="L12" s="807"/>
      <c r="M12" s="807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</row>
    <row r="13" spans="1:30" x14ac:dyDescent="0.2">
      <c r="A13" s="220"/>
      <c r="B13" s="221"/>
      <c r="C13" s="221"/>
      <c r="D13" s="220"/>
      <c r="E13" s="222"/>
      <c r="F13" s="222"/>
    </row>
    <row r="14" spans="1:30" ht="12.6" customHeight="1" x14ac:dyDescent="0.2">
      <c r="A14" s="223" t="s">
        <v>416</v>
      </c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</row>
    <row r="15" spans="1:30" ht="15" customHeight="1" x14ac:dyDescent="0.2">
      <c r="A15" s="806" t="str">
        <f>+gestion!V41</f>
        <v>Chaque Club enverra 3 candidatures.</v>
      </c>
      <c r="B15" s="806"/>
      <c r="C15" s="806"/>
      <c r="D15" s="806"/>
      <c r="E15" s="806"/>
      <c r="F15" s="806"/>
      <c r="G15" s="806"/>
      <c r="H15" s="806"/>
      <c r="I15" s="806"/>
      <c r="J15" s="806"/>
      <c r="K15" s="806"/>
      <c r="L15" s="806"/>
      <c r="M15" s="806"/>
      <c r="N15" s="224"/>
      <c r="O15" s="224"/>
      <c r="P15" s="224"/>
      <c r="Q15" s="224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</row>
    <row r="16" spans="1:30" ht="15" customHeight="1" x14ac:dyDescent="0.2">
      <c r="A16" s="256" t="str">
        <f>gestion!V39</f>
        <v>Aucune limite d'âge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24"/>
      <c r="O16" s="224"/>
      <c r="P16" s="224"/>
      <c r="Q16" s="224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</row>
    <row r="17" spans="1:30" ht="15" customHeight="1" x14ac:dyDescent="0.2">
      <c r="A17" s="806" t="str">
        <f>gestion!V47</f>
        <v>Avoir compétitionné la majorité des compétitions dans cette catégorie</v>
      </c>
      <c r="B17" s="806"/>
      <c r="C17" s="806"/>
      <c r="D17" s="806"/>
      <c r="E17" s="806"/>
      <c r="F17" s="806"/>
      <c r="G17" s="806"/>
      <c r="H17" s="806"/>
      <c r="I17" s="806"/>
      <c r="J17" s="806"/>
      <c r="K17" s="806"/>
      <c r="L17" s="806"/>
      <c r="M17" s="806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</row>
    <row r="18" spans="1:30" ht="15" customHeight="1" x14ac:dyDescent="0.2">
      <c r="A18" s="256"/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</row>
    <row r="19" spans="1:30" ht="15" customHeight="1" x14ac:dyDescent="0.2">
      <c r="A19" s="846" t="s">
        <v>397</v>
      </c>
      <c r="B19" s="846"/>
      <c r="C19" s="846"/>
      <c r="D19" s="846"/>
      <c r="E19" s="846"/>
      <c r="F19" s="846"/>
      <c r="G19" s="846"/>
      <c r="H19" s="846"/>
      <c r="I19" s="846"/>
      <c r="J19" s="846"/>
      <c r="K19" s="846"/>
      <c r="L19" s="846"/>
      <c r="M19" s="846"/>
    </row>
    <row r="20" spans="1:30" ht="15" customHeight="1" x14ac:dyDescent="0.2">
      <c r="A20" s="256"/>
      <c r="B20" s="256"/>
      <c r="C20" s="256"/>
      <c r="D20" s="256"/>
      <c r="E20" s="256"/>
      <c r="F20" s="256"/>
      <c r="G20" s="256"/>
    </row>
    <row r="21" spans="1:30" ht="15" customHeight="1" thickBot="1" x14ac:dyDescent="0.25">
      <c r="A21" s="265" t="s">
        <v>394</v>
      </c>
      <c r="B21" s="267">
        <v>2</v>
      </c>
      <c r="C21" s="267">
        <v>3</v>
      </c>
      <c r="D21" s="267">
        <v>4</v>
      </c>
      <c r="E21" s="847">
        <v>5</v>
      </c>
      <c r="F21" s="847"/>
      <c r="G21" s="267">
        <v>6</v>
      </c>
      <c r="H21" s="847">
        <v>7</v>
      </c>
      <c r="I21" s="847"/>
      <c r="J21" s="268">
        <v>8</v>
      </c>
      <c r="K21" s="267">
        <v>9</v>
      </c>
      <c r="L21" s="267">
        <v>10</v>
      </c>
      <c r="M21" s="269">
        <v>11</v>
      </c>
    </row>
    <row r="22" spans="1:30" ht="27.75" customHeight="1" thickTop="1" x14ac:dyDescent="0.2">
      <c r="A22" s="270" t="s">
        <v>5</v>
      </c>
      <c r="B22" s="271" t="s">
        <v>291</v>
      </c>
      <c r="C22" s="271" t="s">
        <v>292</v>
      </c>
      <c r="D22" s="273" t="s">
        <v>400</v>
      </c>
      <c r="E22" s="845" t="s">
        <v>398</v>
      </c>
      <c r="F22" s="845"/>
      <c r="G22" s="271" t="s">
        <v>396</v>
      </c>
      <c r="H22" s="845" t="s">
        <v>395</v>
      </c>
      <c r="I22" s="845"/>
      <c r="J22" s="273" t="s">
        <v>399</v>
      </c>
      <c r="K22" s="271" t="s">
        <v>89</v>
      </c>
      <c r="L22" s="271" t="s">
        <v>90</v>
      </c>
      <c r="M22" s="274" t="s">
        <v>91</v>
      </c>
    </row>
    <row r="23" spans="1:30" ht="15" customHeight="1" x14ac:dyDescent="0.2">
      <c r="A23" s="225"/>
      <c r="B23" s="222"/>
      <c r="C23" s="222"/>
      <c r="D23" s="222"/>
      <c r="E23" s="222"/>
      <c r="F23" s="226"/>
    </row>
    <row r="24" spans="1:30" ht="15" customHeight="1" x14ac:dyDescent="0.2">
      <c r="A24" s="846" t="s">
        <v>66</v>
      </c>
      <c r="B24" s="846"/>
      <c r="C24" s="846"/>
      <c r="D24" s="846"/>
      <c r="E24" s="846"/>
      <c r="F24" s="846"/>
      <c r="G24" s="846"/>
      <c r="H24" s="846"/>
      <c r="I24" s="846"/>
      <c r="J24" s="846"/>
      <c r="K24" s="846"/>
      <c r="L24" s="846"/>
      <c r="M24" s="846"/>
    </row>
    <row r="25" spans="1:30" ht="15" customHeight="1" x14ac:dyDescent="0.2">
      <c r="A25" s="225"/>
      <c r="B25" s="803" t="s">
        <v>377</v>
      </c>
      <c r="C25" s="804"/>
      <c r="D25" s="804"/>
      <c r="E25" s="804"/>
      <c r="F25" s="804"/>
      <c r="G25" s="804"/>
      <c r="H25" s="804"/>
      <c r="I25" s="804"/>
      <c r="J25" s="804"/>
      <c r="K25" s="804"/>
      <c r="L25" s="804"/>
      <c r="M25" s="805"/>
    </row>
    <row r="26" spans="1:30" ht="13.5" thickBot="1" x14ac:dyDescent="0.25">
      <c r="A26" s="228" t="str">
        <f>tableau!A16</f>
        <v>Catégorie</v>
      </c>
      <c r="B26" s="229">
        <v>1</v>
      </c>
      <c r="C26" s="229">
        <v>2</v>
      </c>
      <c r="D26" s="229">
        <v>3</v>
      </c>
      <c r="E26" s="229">
        <v>4</v>
      </c>
      <c r="F26" s="229">
        <v>5</v>
      </c>
      <c r="G26" s="229">
        <v>6</v>
      </c>
      <c r="H26" s="230">
        <v>7</v>
      </c>
      <c r="I26" s="229">
        <v>8</v>
      </c>
      <c r="J26" s="229">
        <v>9</v>
      </c>
      <c r="K26" s="229">
        <v>10</v>
      </c>
      <c r="L26" s="229" t="s">
        <v>378</v>
      </c>
      <c r="M26" s="231" t="s">
        <v>105</v>
      </c>
    </row>
    <row r="27" spans="1:30" ht="64.5" thickTop="1" x14ac:dyDescent="0.2">
      <c r="A27" s="232" t="s">
        <v>379</v>
      </c>
      <c r="B27" s="233">
        <f>tableau!C17</f>
        <v>20</v>
      </c>
      <c r="C27" s="233">
        <f>tableau!D17</f>
        <v>18</v>
      </c>
      <c r="D27" s="233">
        <f>tableau!E17</f>
        <v>16</v>
      </c>
      <c r="E27" s="233">
        <f>tableau!F17</f>
        <v>14</v>
      </c>
      <c r="F27" s="233">
        <f>tableau!G17</f>
        <v>8</v>
      </c>
      <c r="G27" s="233">
        <f>tableau!H17</f>
        <v>7</v>
      </c>
      <c r="H27" s="233">
        <f>tableau!I17</f>
        <v>6</v>
      </c>
      <c r="I27" s="233">
        <f>tableau!J17</f>
        <v>5</v>
      </c>
      <c r="J27" s="233">
        <f>tableau!K17</f>
        <v>4</v>
      </c>
      <c r="K27" s="233">
        <f>tableau!L17</f>
        <v>3</v>
      </c>
      <c r="L27" s="233">
        <f>tableau!M17</f>
        <v>1</v>
      </c>
      <c r="M27" s="234">
        <v>16</v>
      </c>
    </row>
    <row r="28" spans="1:30" ht="63.75" x14ac:dyDescent="0.2">
      <c r="A28" s="235" t="s">
        <v>583</v>
      </c>
      <c r="B28" s="236">
        <f>tableau!C18</f>
        <v>25</v>
      </c>
      <c r="C28" s="236">
        <f>tableau!D18</f>
        <v>23</v>
      </c>
      <c r="D28" s="236">
        <f>tableau!E18</f>
        <v>20</v>
      </c>
      <c r="E28" s="236">
        <f>tableau!F18</f>
        <v>18</v>
      </c>
      <c r="F28" s="236">
        <f>tableau!G18</f>
        <v>11</v>
      </c>
      <c r="G28" s="236">
        <f>tableau!H18</f>
        <v>10</v>
      </c>
      <c r="H28" s="236">
        <f>tableau!I18</f>
        <v>9</v>
      </c>
      <c r="I28" s="236">
        <f>tableau!J18</f>
        <v>8</v>
      </c>
      <c r="J28" s="236">
        <f>tableau!K18</f>
        <v>7</v>
      </c>
      <c r="K28" s="236">
        <f>tableau!L18</f>
        <v>6</v>
      </c>
      <c r="L28" s="236">
        <f>tableau!M18</f>
        <v>3</v>
      </c>
      <c r="M28" s="237">
        <v>20</v>
      </c>
    </row>
    <row r="29" spans="1:30" x14ac:dyDescent="0.2">
      <c r="E29" s="225"/>
      <c r="F29" s="225"/>
    </row>
    <row r="30" spans="1:30" x14ac:dyDescent="0.2">
      <c r="A30" s="223" t="s">
        <v>419</v>
      </c>
      <c r="E30" s="225"/>
      <c r="F30" s="225"/>
    </row>
    <row r="31" spans="1:30" x14ac:dyDescent="0.2">
      <c r="A31" s="782" t="s">
        <v>481</v>
      </c>
      <c r="B31" s="782"/>
      <c r="C31" s="782"/>
      <c r="D31" s="782"/>
      <c r="E31" s="782"/>
      <c r="F31" s="782"/>
      <c r="G31" s="782"/>
      <c r="H31" s="782"/>
      <c r="I31" s="782"/>
      <c r="J31" s="782"/>
      <c r="K31" s="782"/>
      <c r="L31" s="782"/>
      <c r="M31" s="782"/>
    </row>
    <row r="32" spans="1:30" x14ac:dyDescent="0.2">
      <c r="A32" s="782" t="s">
        <v>480</v>
      </c>
      <c r="B32" s="782"/>
      <c r="C32" s="782"/>
      <c r="D32" s="782"/>
      <c r="E32" s="782"/>
      <c r="F32" s="782"/>
      <c r="G32" s="782"/>
      <c r="H32" s="782"/>
      <c r="I32" s="782"/>
      <c r="J32" s="782"/>
      <c r="K32" s="782"/>
      <c r="L32" s="782"/>
      <c r="M32" s="782"/>
    </row>
    <row r="33" spans="1:13" x14ac:dyDescent="0.2">
      <c r="A33" s="782" t="s">
        <v>479</v>
      </c>
      <c r="B33" s="782"/>
      <c r="C33" s="782"/>
      <c r="D33" s="782"/>
      <c r="E33" s="782"/>
      <c r="F33" s="782"/>
      <c r="G33" s="782"/>
      <c r="H33" s="782"/>
      <c r="I33" s="782"/>
      <c r="J33" s="782"/>
      <c r="K33" s="782"/>
      <c r="L33" s="782"/>
      <c r="M33" s="782"/>
    </row>
    <row r="34" spans="1:13" x14ac:dyDescent="0.2">
      <c r="A34" s="782" t="s">
        <v>482</v>
      </c>
      <c r="B34" s="782"/>
      <c r="C34" s="782"/>
      <c r="D34" s="782"/>
      <c r="E34" s="782"/>
      <c r="F34" s="782"/>
      <c r="G34" s="782"/>
      <c r="H34" s="782"/>
      <c r="I34" s="782"/>
      <c r="J34" s="782"/>
      <c r="K34" s="782"/>
      <c r="L34" s="782"/>
      <c r="M34" s="782"/>
    </row>
    <row r="35" spans="1:13" x14ac:dyDescent="0.2">
      <c r="A35" s="811" t="str">
        <f>_xlfn.CONCAT(gestion!$V$49,", ",gestion!$V$50)</f>
        <v>Seules les compétitions régionales inscrites ci-dessous sont éligibles pour les lauréats, S.V.P. n'en ajouter aucune autre.</v>
      </c>
      <c r="B35" s="811"/>
      <c r="C35" s="811"/>
      <c r="D35" s="811"/>
      <c r="E35" s="811"/>
      <c r="F35" s="811"/>
      <c r="G35" s="811"/>
      <c r="H35" s="811"/>
      <c r="I35" s="811"/>
      <c r="J35" s="811"/>
      <c r="K35" s="811"/>
      <c r="L35" s="811"/>
      <c r="M35" s="811"/>
    </row>
    <row r="36" spans="1:13" x14ac:dyDescent="0.2">
      <c r="A36" s="255" t="str">
        <f>gestion!$V$45</f>
        <v>Aucun point de participation n'est accordé.</v>
      </c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</row>
    <row r="37" spans="1:13" x14ac:dyDescent="0.2">
      <c r="A37" s="255" t="str">
        <f>gestion!$V$43</f>
        <v xml:space="preserve">N.B. :  Joindre une copie très lisible des résultats de compétition </v>
      </c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</row>
    <row r="38" spans="1:13" x14ac:dyDescent="0.2">
      <c r="A38" s="811"/>
      <c r="B38" s="811"/>
      <c r="C38" s="811"/>
      <c r="D38" s="811"/>
      <c r="E38" s="811"/>
      <c r="F38" s="811"/>
    </row>
    <row r="39" spans="1:13" s="278" customFormat="1" x14ac:dyDescent="0.2">
      <c r="A39" s="277" t="s">
        <v>31</v>
      </c>
      <c r="B39" s="841" t="s">
        <v>388</v>
      </c>
      <c r="C39" s="842"/>
      <c r="D39" s="841" t="s">
        <v>389</v>
      </c>
      <c r="E39" s="842"/>
      <c r="F39" s="841" t="s">
        <v>68</v>
      </c>
      <c r="G39" s="842"/>
      <c r="H39" s="841" t="s">
        <v>32</v>
      </c>
      <c r="I39" s="842"/>
      <c r="J39" s="843" t="s">
        <v>6</v>
      </c>
      <c r="K39" s="844"/>
    </row>
    <row r="40" spans="1:13" x14ac:dyDescent="0.2">
      <c r="A40" s="279" t="str">
        <f>+gestion!W13</f>
        <v>Invitation Rosemère Jan. 2019</v>
      </c>
      <c r="B40" s="819"/>
      <c r="C40" s="820"/>
      <c r="D40" s="819"/>
      <c r="E40" s="820"/>
      <c r="F40" s="817" t="s">
        <v>107</v>
      </c>
      <c r="G40" s="818"/>
      <c r="H40" s="819"/>
      <c r="I40" s="820"/>
      <c r="J40" s="821" t="str">
        <f>IF(OR(B40&lt;2,B40="",H40="",H40&lt;1,H40&gt;B40-1,D40="",D40&lt;=1,D40&gt;11,AND(B40&gt;=5,H40&gt;=5)),"",IF(B40&gt;=5,VLOOKUP(H40,tableau!$C$1:$M$6,HLOOKUP(D40,tableau!$C$1:$M$1,1,FALSE),FALSE),IF(B40=4,VLOOKUP(H40,tableau!$C$7:$M$9,HLOOKUP(D40,tableau!$C$1:$M$1,1,FALSE),FALSE),IF(B40=3,VLOOKUP(H40,tableau!$C$10:$M$11,HLOOKUP(D40,tableau!$C$1:$M$1,1,FALSE),FALSE),IF(B40=2,VLOOKUP(H40,tableau!$C$12:$M$12,HLOOKUP(D40,tableau!$C$1:$M$1,1,FALSE),FALSE),"")))))</f>
        <v/>
      </c>
      <c r="K40" s="822"/>
      <c r="L40" s="212"/>
      <c r="M40" s="212"/>
    </row>
    <row r="41" spans="1:13" x14ac:dyDescent="0.2">
      <c r="A41" s="282" t="str">
        <f>+gestion!W14</f>
        <v>Jeux du Québec</v>
      </c>
      <c r="B41" s="837"/>
      <c r="C41" s="838"/>
      <c r="D41" s="837"/>
      <c r="E41" s="838"/>
      <c r="F41" s="837" t="s">
        <v>67</v>
      </c>
      <c r="G41" s="838"/>
      <c r="H41" s="837"/>
      <c r="I41" s="838"/>
      <c r="J41" s="830" t="str">
        <f>IF(OR(B41&lt;2,B41="",H41="",H41&lt;1,H41&gt;B41-1,D41="",D41&lt;=1,D41&gt;11,AND(B41&gt;=5,H41&gt;=5)),"",IF(B41&gt;=5,VLOOKUP(H41,tableau!$C$1:$M$6,HLOOKUP(D41,tableau!$C$1:$M$1,1,FALSE),FALSE),IF(B41=4,VLOOKUP(H41,tableau!$C$7:$M$9,HLOOKUP(D41,tableau!$C$1:$M$1,1,FALSE),FALSE),IF(B41=3,VLOOKUP(H41,tableau!$C$10:$M$11,HLOOKUP(D41,tableau!$C$1:$M$1,1,FALSE),FALSE),IF(B41=2,VLOOKUP(H41,tableau!$C$12:$M$12,HLOOKUP(D41,tableau!$C$1:$M$1,1,FALSE),FALSE),"")))))</f>
        <v/>
      </c>
      <c r="K41" s="831"/>
      <c r="L41" s="212"/>
      <c r="M41" s="212"/>
    </row>
    <row r="42" spans="1:13" x14ac:dyDescent="0.2">
      <c r="A42" s="283" t="str">
        <f>+gestion!X14</f>
        <v>Finale Régionale</v>
      </c>
      <c r="B42" s="839"/>
      <c r="C42" s="840"/>
      <c r="D42" s="839"/>
      <c r="E42" s="840"/>
      <c r="F42" s="839"/>
      <c r="G42" s="840"/>
      <c r="H42" s="839"/>
      <c r="I42" s="840"/>
      <c r="J42" s="832"/>
      <c r="K42" s="833"/>
      <c r="L42" s="212"/>
      <c r="M42" s="212"/>
    </row>
    <row r="43" spans="1:13" x14ac:dyDescent="0.2">
      <c r="A43" s="282" t="str">
        <f>+gestion!W15</f>
        <v>Invitation Lachute</v>
      </c>
      <c r="B43" s="819"/>
      <c r="C43" s="820"/>
      <c r="D43" s="819"/>
      <c r="E43" s="820"/>
      <c r="F43" s="817" t="s">
        <v>107</v>
      </c>
      <c r="G43" s="818"/>
      <c r="H43" s="819"/>
      <c r="I43" s="820"/>
      <c r="J43" s="821" t="str">
        <f>IF(OR(B43&lt;2,B43="",H43="",H43&lt;1,H43&gt;B43-1,D43="",D43&lt;=1,D43&gt;11,AND(B43&gt;=5,H43&gt;=5)),"",IF(B43&gt;=5,VLOOKUP(H43,tableau!$C$1:$M$6,HLOOKUP(D43,tableau!$C$1:$M$1,1,FALSE),FALSE),IF(B43=4,VLOOKUP(H43,tableau!$C$7:$M$9,HLOOKUP(D43,tableau!$C$1:$M$1,1,FALSE),FALSE),IF(B43=3,VLOOKUP(H43,tableau!$C$10:$M$11,HLOOKUP(D43,tableau!$C$1:$M$1,1,FALSE),FALSE),IF(B43=2,VLOOKUP(H43,tableau!$C$12:$M$12,HLOOKUP(D43,tableau!$C$1:$M$1,1,FALSE),FALSE),"")))))</f>
        <v/>
      </c>
      <c r="K43" s="822"/>
      <c r="L43" s="212"/>
      <c r="M43" s="212"/>
    </row>
    <row r="44" spans="1:13" x14ac:dyDescent="0.2">
      <c r="A44" s="282" t="str">
        <f>+gestion!W16</f>
        <v>Jeux du Québec</v>
      </c>
      <c r="B44" s="848"/>
      <c r="C44" s="848"/>
      <c r="D44" s="848"/>
      <c r="E44" s="848"/>
      <c r="F44" s="848" t="s">
        <v>67</v>
      </c>
      <c r="G44" s="848"/>
      <c r="H44" s="848"/>
      <c r="I44" s="848"/>
      <c r="J44" s="830">
        <f>IF(L44="oui",16,IF(ISTEXT(H44)=TRUE,0,IF(H44&gt;=1,IF(H44&gt;=11,1,HLOOKUP(H44,tableau!$C$16:$L$18,2,FALSE)),0)))</f>
        <v>0</v>
      </c>
      <c r="K44" s="831"/>
      <c r="L44" s="212"/>
      <c r="M44" s="212"/>
    </row>
    <row r="45" spans="1:13" x14ac:dyDescent="0.2">
      <c r="A45" s="283" t="str">
        <f>+gestion!X16</f>
        <v>Finale Provinciale</v>
      </c>
      <c r="B45" s="848"/>
      <c r="C45" s="848"/>
      <c r="D45" s="848"/>
      <c r="E45" s="848"/>
      <c r="F45" s="848"/>
      <c r="G45" s="848"/>
      <c r="H45" s="848"/>
      <c r="I45" s="848"/>
      <c r="J45" s="832"/>
      <c r="K45" s="833"/>
      <c r="L45" s="212"/>
      <c r="M45" s="212"/>
    </row>
    <row r="46" spans="1:13" x14ac:dyDescent="0.2">
      <c r="A46" s="297" t="str">
        <f>+gestion!W3</f>
        <v>Provinciaux d'été</v>
      </c>
      <c r="B46" s="819"/>
      <c r="C46" s="820"/>
      <c r="D46" s="819"/>
      <c r="E46" s="820"/>
      <c r="F46" s="819" t="s">
        <v>45</v>
      </c>
      <c r="G46" s="820"/>
      <c r="H46" s="819"/>
      <c r="I46" s="820"/>
      <c r="J46" s="821">
        <f>IF(L46="oui",16,IF(ISTEXT(H46)=TRUE,0,IF(H46&gt;=1,IF(H46&gt;=11,1,HLOOKUP(H46,tableau!$C$16:$L$18,2,FALSE)),0)))</f>
        <v>0</v>
      </c>
      <c r="K46" s="822"/>
      <c r="L46" s="212"/>
      <c r="M46" s="212"/>
    </row>
    <row r="47" spans="1:13" ht="16.5" customHeight="1" x14ac:dyDescent="0.2">
      <c r="A47" s="286" t="str">
        <f>+gestion!W5</f>
        <v>Sous-Section</v>
      </c>
      <c r="B47" s="819"/>
      <c r="C47" s="820"/>
      <c r="D47" s="819"/>
      <c r="E47" s="820"/>
      <c r="F47" s="819" t="s">
        <v>45</v>
      </c>
      <c r="G47" s="820"/>
      <c r="H47" s="819"/>
      <c r="I47" s="820"/>
      <c r="J47" s="821">
        <f>IF(L47="oui",16,IF(ISTEXT(H47)=TRUE,0,IF(H47&gt;=1,IF(H47&gt;=11,1,HLOOKUP(H47,tableau!$C$16:$L$18,2,FALSE)),0)))</f>
        <v>0</v>
      </c>
      <c r="K47" s="822"/>
      <c r="L47" s="212"/>
      <c r="M47" s="212"/>
    </row>
    <row r="48" spans="1:13" ht="16.5" customHeight="1" x14ac:dyDescent="0.2">
      <c r="A48" s="286" t="str">
        <f>+gestion!W19</f>
        <v>Section A programme court</v>
      </c>
      <c r="B48" s="819"/>
      <c r="C48" s="820"/>
      <c r="D48" s="819"/>
      <c r="E48" s="820"/>
      <c r="F48" s="819" t="s">
        <v>402</v>
      </c>
      <c r="G48" s="820"/>
      <c r="H48" s="819"/>
      <c r="I48" s="820"/>
      <c r="J48" s="821">
        <f>IF(L48="oui",16,IF(ISTEXT(H48)=TRUE,0,IF(H48&gt;=1,IF(H48&gt;=11,1,HLOOKUP(H48,tableau!$C$16:$L$18,2,FALSE)),0)))</f>
        <v>0</v>
      </c>
      <c r="K48" s="822"/>
      <c r="L48" s="212"/>
      <c r="M48" s="212"/>
    </row>
    <row r="49" spans="1:13" ht="16.5" customHeight="1" x14ac:dyDescent="0.2">
      <c r="A49" s="286" t="str">
        <f>+gestion!W20</f>
        <v>Section A programme libre</v>
      </c>
      <c r="B49" s="819"/>
      <c r="C49" s="820"/>
      <c r="D49" s="819"/>
      <c r="E49" s="820"/>
      <c r="F49" s="819" t="s">
        <v>67</v>
      </c>
      <c r="G49" s="820"/>
      <c r="H49" s="819"/>
      <c r="I49" s="820"/>
      <c r="J49" s="821">
        <f>IF(L49="oui",16,IF(ISTEXT(H49)=TRUE,0,IF(H49&gt;=1,IF(H49&gt;=11,1,HLOOKUP(H49,tableau!$C$16:$L$18,2,FALSE)),0)))</f>
        <v>0</v>
      </c>
      <c r="K49" s="822"/>
      <c r="L49" s="212"/>
      <c r="M49" s="212"/>
    </row>
    <row r="50" spans="1:13" x14ac:dyDescent="0.2">
      <c r="A50" s="282" t="str">
        <f>+gestion!W17</f>
        <v>Invitation Richard Gauthier</v>
      </c>
      <c r="B50" s="819"/>
      <c r="C50" s="820"/>
      <c r="D50" s="819"/>
      <c r="E50" s="820"/>
      <c r="F50" s="817" t="s">
        <v>107</v>
      </c>
      <c r="G50" s="818"/>
      <c r="H50" s="819"/>
      <c r="I50" s="820"/>
      <c r="J50" s="821" t="str">
        <f>IF(OR(B50&lt;2,B50="",H50="",H50&lt;1,H50&gt;B50-1,D50="",D50&lt;=1,D50&gt;11,AND(B50&gt;=5,H50&gt;=5)),"",IF(B50&gt;=5,VLOOKUP(H50,tableau!$C$1:$M$6,HLOOKUP(D50,tableau!$C$1:$M$1,1,FALSE),FALSE),IF(B50=4,VLOOKUP(H50,tableau!$C$7:$M$9,HLOOKUP(D50,tableau!$C$1:$M$1,1,FALSE),FALSE),IF(B50=3,VLOOKUP(H50,tableau!$C$10:$M$11,HLOOKUP(D50,tableau!$C$1:$M$1,1,FALSE),FALSE),IF(B50=2,VLOOKUP(H50,tableau!$C$12:$M$12,HLOOKUP(D50,tableau!$C$1:$M$1,1,FALSE),FALSE),"")))))</f>
        <v/>
      </c>
      <c r="K50" s="822"/>
      <c r="L50" s="212"/>
      <c r="M50" s="212"/>
    </row>
    <row r="51" spans="1:13" x14ac:dyDescent="0.2">
      <c r="A51" s="282" t="str">
        <f>+gestion!W18</f>
        <v>Invitation St-Eustache</v>
      </c>
      <c r="B51" s="819"/>
      <c r="C51" s="820"/>
      <c r="D51" s="819"/>
      <c r="E51" s="820"/>
      <c r="F51" s="817" t="s">
        <v>107</v>
      </c>
      <c r="G51" s="818"/>
      <c r="H51" s="819"/>
      <c r="I51" s="820"/>
      <c r="J51" s="821" t="str">
        <f>IF(OR(B51&lt;2,B51="",H51="",H51&lt;1,H51&gt;B51-1,D51="",D51&lt;=1,D51&gt;11,AND(B51&gt;=5,H51&gt;=5)),"",IF(B51&gt;=5,VLOOKUP(H51,tableau!$C$1:$M$6,HLOOKUP(D51,tableau!$C$1:$M$1,1,FALSE),FALSE),IF(B51=4,VLOOKUP(H51,tableau!$C$7:$M$9,HLOOKUP(D51,tableau!$C$1:$M$1,1,FALSE),FALSE),IF(B51=3,VLOOKUP(H51,tableau!$C$10:$M$11,HLOOKUP(D51,tableau!$C$1:$M$1,1,FALSE),FALSE),IF(B51=2,VLOOKUP(H51,tableau!$C$12:$M$12,HLOOKUP(D51,tableau!$C$1:$M$1,1,FALSE),FALSE),"")))))</f>
        <v/>
      </c>
      <c r="K51" s="822"/>
      <c r="L51" s="212"/>
      <c r="M51" s="212"/>
    </row>
    <row r="52" spans="1:13" x14ac:dyDescent="0.2">
      <c r="A52" s="282" t="str">
        <f>+gestion!X13</f>
        <v>Invitation Rosemère Déc. 2019</v>
      </c>
      <c r="B52" s="819"/>
      <c r="C52" s="820"/>
      <c r="D52" s="819"/>
      <c r="E52" s="820"/>
      <c r="F52" s="817" t="s">
        <v>107</v>
      </c>
      <c r="G52" s="818"/>
      <c r="H52" s="819"/>
      <c r="I52" s="820"/>
      <c r="J52" s="821" t="str">
        <f>IF(OR(B52&lt;2,B52="",H52="",H52&lt;1,H52&gt;B52-1,D52="",D52&lt;=1,D52&gt;11,AND(B52&gt;=5,H52&gt;=5)),"",IF(B52&gt;=5,VLOOKUP(H52,tableau!$C$1:$M$6,HLOOKUP(D52,tableau!$C$1:$M$1,1,FALSE),FALSE),IF(B52=4,VLOOKUP(H52,tableau!$C$7:$M$9,HLOOKUP(D52,tableau!$C$1:$M$1,1,FALSE),FALSE),IF(B52=3,VLOOKUP(H52,tableau!$C$10:$M$11,HLOOKUP(D52,tableau!$C$1:$M$1,1,FALSE),FALSE),IF(B52=2,VLOOKUP(H52,tableau!$C$12:$M$12,HLOOKUP(D52,tableau!$C$1:$M$1,1,FALSE),FALSE),"")))))</f>
        <v/>
      </c>
      <c r="K52" s="822"/>
      <c r="L52" s="212"/>
      <c r="M52" s="212"/>
    </row>
    <row r="53" spans="1:13" ht="16.5" customHeight="1" x14ac:dyDescent="0.2">
      <c r="A53" s="286" t="str">
        <f>+gestion!V57</f>
        <v xml:space="preserve">Membre Équipe Québec </v>
      </c>
      <c r="B53" s="287" t="str">
        <f>+gestion!V58</f>
        <v>Année 2019-2020</v>
      </c>
      <c r="C53" s="287"/>
      <c r="D53" s="836" t="str">
        <f>+gestion!V59</f>
        <v>mettre oui dans case Classement</v>
      </c>
      <c r="E53" s="836"/>
      <c r="F53" s="836"/>
      <c r="G53" s="818"/>
      <c r="H53" s="819"/>
      <c r="I53" s="820"/>
      <c r="J53" s="830" t="str">
        <f>IF(H53="Oui",10,"")</f>
        <v/>
      </c>
      <c r="K53" s="831"/>
      <c r="L53" s="212"/>
      <c r="M53" s="212"/>
    </row>
    <row r="54" spans="1:13" s="264" customFormat="1" ht="13.5" thickBot="1" x14ac:dyDescent="0.25">
      <c r="A54" s="262"/>
      <c r="B54" s="262"/>
      <c r="C54" s="288"/>
      <c r="D54" s="288"/>
      <c r="E54" s="223"/>
      <c r="F54" s="223"/>
      <c r="G54" s="223"/>
      <c r="H54" s="835" t="s">
        <v>36</v>
      </c>
      <c r="I54" s="835"/>
      <c r="J54" s="834">
        <f>SUM(J40:J53)</f>
        <v>0</v>
      </c>
      <c r="K54" s="834"/>
      <c r="L54" s="310"/>
    </row>
    <row r="55" spans="1:13" ht="13.5" thickTop="1" x14ac:dyDescent="0.2">
      <c r="A55" s="291"/>
      <c r="B55" s="291"/>
      <c r="C55" s="291"/>
      <c r="D55" s="291"/>
      <c r="E55" s="291"/>
      <c r="F55" s="291"/>
      <c r="G55" s="291"/>
      <c r="H55" s="210"/>
    </row>
    <row r="56" spans="1:13" x14ac:dyDescent="0.2">
      <c r="H56" s="210"/>
    </row>
    <row r="57" spans="1:13" x14ac:dyDescent="0.2">
      <c r="C57" s="293" t="s">
        <v>52</v>
      </c>
      <c r="D57" s="293"/>
      <c r="H57" s="781" t="str">
        <f>+'données a remplir'!$F$8</f>
        <v/>
      </c>
      <c r="I57" s="781"/>
      <c r="J57" s="781"/>
      <c r="K57" s="781"/>
      <c r="L57" s="781"/>
    </row>
    <row r="58" spans="1:13" x14ac:dyDescent="0.2">
      <c r="C58" s="293"/>
      <c r="D58" s="245"/>
      <c r="H58" s="245"/>
      <c r="I58" s="245"/>
      <c r="J58" s="245"/>
      <c r="K58" s="245"/>
      <c r="L58" s="245"/>
    </row>
    <row r="59" spans="1:13" x14ac:dyDescent="0.2">
      <c r="C59" s="293" t="s">
        <v>53</v>
      </c>
      <c r="D59" s="293"/>
      <c r="H59" s="781" t="str">
        <f>+'données a remplir'!F9</f>
        <v/>
      </c>
      <c r="I59" s="781"/>
      <c r="J59" s="781"/>
      <c r="K59" s="781"/>
      <c r="L59" s="781"/>
    </row>
    <row r="60" spans="1:13" x14ac:dyDescent="0.2">
      <c r="C60" s="293"/>
      <c r="D60" s="245"/>
      <c r="H60" s="245"/>
      <c r="I60" s="245"/>
      <c r="J60" s="245"/>
      <c r="K60" s="245"/>
      <c r="L60" s="245"/>
    </row>
    <row r="61" spans="1:13" x14ac:dyDescent="0.2">
      <c r="C61" s="780" t="s">
        <v>54</v>
      </c>
      <c r="D61" s="780"/>
      <c r="H61" s="781" t="str">
        <f>+'données a remplir'!$F$10</f>
        <v/>
      </c>
      <c r="I61" s="781"/>
      <c r="J61" s="781"/>
      <c r="K61" s="781"/>
      <c r="L61" s="781"/>
    </row>
  </sheetData>
  <sheetProtection algorithmName="SHA-512" hashValue="xqPaaODn36q7GJ+PcssKSKLJbYxPf/7+z+YOHtZaQQdoyIy/aZej3UbOA7P7RGwDy9TxWnpv9Qvz+ogGhNfp9Q==" saltValue="CFnSydZD+tXKFhzNgV13bQ==" spinCount="100000" sheet="1"/>
  <protectedRanges>
    <protectedRange sqref="H53:I53" name="Plage4"/>
    <protectedRange sqref="H40:I52" name="Plage3"/>
    <protectedRange sqref="B40:E52" name="Plage2"/>
    <protectedRange sqref="B8:F10 J8:M10" name="Plage1_3"/>
  </protectedRanges>
  <mergeCells count="103">
    <mergeCell ref="D52:E52"/>
    <mergeCell ref="B51:C51"/>
    <mergeCell ref="B47:C47"/>
    <mergeCell ref="D47:E47"/>
    <mergeCell ref="F52:G52"/>
    <mergeCell ref="B49:C49"/>
    <mergeCell ref="D41:E42"/>
    <mergeCell ref="F41:G42"/>
    <mergeCell ref="B25:M25"/>
    <mergeCell ref="A38:F38"/>
    <mergeCell ref="H49:I49"/>
    <mergeCell ref="B50:C50"/>
    <mergeCell ref="H48:I48"/>
    <mergeCell ref="B48:C48"/>
    <mergeCell ref="D48:E48"/>
    <mergeCell ref="F47:G47"/>
    <mergeCell ref="B43:C43"/>
    <mergeCell ref="J48:K48"/>
    <mergeCell ref="A34:M34"/>
    <mergeCell ref="J49:K49"/>
    <mergeCell ref="D43:E43"/>
    <mergeCell ref="F43:G43"/>
    <mergeCell ref="H43:I43"/>
    <mergeCell ref="F48:G48"/>
    <mergeCell ref="D40:E40"/>
    <mergeCell ref="J39:K39"/>
    <mergeCell ref="F40:G40"/>
    <mergeCell ref="H40:I40"/>
    <mergeCell ref="J40:K40"/>
    <mergeCell ref="B39:C39"/>
    <mergeCell ref="A2:M2"/>
    <mergeCell ref="A3:M3"/>
    <mergeCell ref="A4:M4"/>
    <mergeCell ref="A5:M5"/>
    <mergeCell ref="A6:M6"/>
    <mergeCell ref="A24:M24"/>
    <mergeCell ref="B11:C11"/>
    <mergeCell ref="D11:E11"/>
    <mergeCell ref="J10:M10"/>
    <mergeCell ref="F11:G11"/>
    <mergeCell ref="H8:I8"/>
    <mergeCell ref="H9:I9"/>
    <mergeCell ref="H11:I11"/>
    <mergeCell ref="A19:M19"/>
    <mergeCell ref="B8:F8"/>
    <mergeCell ref="J8:M8"/>
    <mergeCell ref="B10:F10"/>
    <mergeCell ref="H10:I10"/>
    <mergeCell ref="A15:M15"/>
    <mergeCell ref="A17:M17"/>
    <mergeCell ref="H12:I12"/>
    <mergeCell ref="J12:M12"/>
    <mergeCell ref="B12:F12"/>
    <mergeCell ref="E21:F21"/>
    <mergeCell ref="H21:I21"/>
    <mergeCell ref="E22:F22"/>
    <mergeCell ref="J54:K54"/>
    <mergeCell ref="A35:M35"/>
    <mergeCell ref="J43:K43"/>
    <mergeCell ref="A31:M31"/>
    <mergeCell ref="A32:M32"/>
    <mergeCell ref="A33:M33"/>
    <mergeCell ref="J41:K42"/>
    <mergeCell ref="B44:C45"/>
    <mergeCell ref="D44:E45"/>
    <mergeCell ref="F44:G45"/>
    <mergeCell ref="H44:I45"/>
    <mergeCell ref="J44:K45"/>
    <mergeCell ref="B41:C42"/>
    <mergeCell ref="B46:C46"/>
    <mergeCell ref="D46:E46"/>
    <mergeCell ref="F46:G46"/>
    <mergeCell ref="H46:I46"/>
    <mergeCell ref="J46:K46"/>
    <mergeCell ref="H22:I22"/>
    <mergeCell ref="H54:I54"/>
    <mergeCell ref="D50:E50"/>
    <mergeCell ref="D39:E39"/>
    <mergeCell ref="F39:G39"/>
    <mergeCell ref="H39:I39"/>
    <mergeCell ref="H41:I42"/>
    <mergeCell ref="H47:I47"/>
    <mergeCell ref="D49:E49"/>
    <mergeCell ref="F49:G49"/>
    <mergeCell ref="C61:D61"/>
    <mergeCell ref="H61:L61"/>
    <mergeCell ref="H57:L57"/>
    <mergeCell ref="H59:L59"/>
    <mergeCell ref="F50:G50"/>
    <mergeCell ref="H50:I50"/>
    <mergeCell ref="J52:K52"/>
    <mergeCell ref="J53:K53"/>
    <mergeCell ref="D51:E51"/>
    <mergeCell ref="F51:G51"/>
    <mergeCell ref="H52:I52"/>
    <mergeCell ref="D53:G53"/>
    <mergeCell ref="H53:I53"/>
    <mergeCell ref="H51:I51"/>
    <mergeCell ref="J50:K50"/>
    <mergeCell ref="J51:K51"/>
    <mergeCell ref="B52:C52"/>
    <mergeCell ref="J47:K47"/>
    <mergeCell ref="B40:C40"/>
  </mergeCells>
  <dataValidations count="1">
    <dataValidation type="list" allowBlank="1" showInputMessage="1" showErrorMessage="1" promptTitle="Menu_BYE" sqref="H53" xr:uid="{00000000-0002-0000-1400-000000000000}">
      <formula1>Menu_Bye</formula1>
    </dataValidation>
  </dataValidations>
  <printOptions horizontalCentered="1"/>
  <pageMargins left="0" right="0" top="0.55118110236220474" bottom="0.35433070866141736" header="0.31496062992125984" footer="0.31496062992125984"/>
  <pageSetup scale="78" orientation="portrait" r:id="rId1"/>
  <headerFooter>
    <oddHeader>&amp;LLauréats 2019</oddHeader>
    <oddFooter>&amp;LCandidat 1&amp;C&amp;14PATINAGE LAURENTIDES&amp;R&amp;A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2D050"/>
  </sheetPr>
  <dimension ref="A1:AD61"/>
  <sheetViews>
    <sheetView showGridLines="0" zoomScaleNormal="100" workbookViewId="0">
      <selection activeCell="B8" sqref="B8:F8"/>
    </sheetView>
  </sheetViews>
  <sheetFormatPr baseColWidth="10" defaultRowHeight="12.75" x14ac:dyDescent="0.2"/>
  <cols>
    <col min="1" max="1" width="25.85546875" style="210" customWidth="1"/>
    <col min="2" max="3" width="8" style="210" customWidth="1"/>
    <col min="4" max="4" width="8.85546875" style="210" customWidth="1"/>
    <col min="5" max="7" width="8" style="210" customWidth="1"/>
    <col min="8" max="8" width="8" style="211" customWidth="1"/>
    <col min="9" max="13" width="8" style="210" customWidth="1"/>
    <col min="14" max="16384" width="11.42578125" style="212"/>
  </cols>
  <sheetData>
    <row r="1" spans="1:30" x14ac:dyDescent="0.2">
      <c r="A1" s="209"/>
      <c r="B1" s="209"/>
      <c r="C1" s="209"/>
      <c r="D1" s="209"/>
      <c r="E1" s="209"/>
      <c r="F1" s="209"/>
    </row>
    <row r="2" spans="1:30" x14ac:dyDescent="0.2">
      <c r="A2" s="794" t="s">
        <v>14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</row>
    <row r="3" spans="1:30" x14ac:dyDescent="0.2">
      <c r="A3" s="795" t="s">
        <v>43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</row>
    <row r="4" spans="1:30" s="214" customForma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</row>
    <row r="5" spans="1:30" s="214" customFormat="1" ht="15.75" customHeight="1" x14ac:dyDescent="0.25">
      <c r="A5" s="799" t="s">
        <v>5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</row>
    <row r="6" spans="1:30" s="214" customFormat="1" ht="15.75" customHeight="1" x14ac:dyDescent="0.2">
      <c r="A6" s="801" t="str">
        <f>+gestion!B30</f>
        <v>PATINEUSE RÉGIONALE PRÉ-NOVICE EN SIMPLE</v>
      </c>
      <c r="B6" s="801"/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1"/>
    </row>
    <row r="8" spans="1:30" x14ac:dyDescent="0.2">
      <c r="A8" s="216" t="s">
        <v>48</v>
      </c>
      <c r="B8" s="790"/>
      <c r="C8" s="790"/>
      <c r="D8" s="790"/>
      <c r="E8" s="790"/>
      <c r="F8" s="790"/>
      <c r="H8" s="800" t="s">
        <v>51</v>
      </c>
      <c r="I8" s="800"/>
      <c r="J8" s="807"/>
      <c r="K8" s="807"/>
      <c r="L8" s="807"/>
      <c r="M8" s="807"/>
    </row>
    <row r="9" spans="1:30" x14ac:dyDescent="0.2">
      <c r="A9" s="216"/>
      <c r="B9" s="217"/>
      <c r="C9" s="217"/>
      <c r="D9" s="217"/>
      <c r="E9" s="217"/>
      <c r="F9" s="217"/>
      <c r="H9" s="800"/>
      <c r="I9" s="800"/>
      <c r="J9" s="307"/>
      <c r="K9" s="308"/>
      <c r="L9" s="308"/>
      <c r="M9" s="308"/>
    </row>
    <row r="10" spans="1:30" x14ac:dyDescent="0.2">
      <c r="A10" s="216" t="s">
        <v>74</v>
      </c>
      <c r="B10" s="790"/>
      <c r="C10" s="790"/>
      <c r="D10" s="790"/>
      <c r="E10" s="790"/>
      <c r="F10" s="790"/>
      <c r="H10" s="800" t="s">
        <v>13</v>
      </c>
      <c r="I10" s="800"/>
      <c r="J10" s="807"/>
      <c r="K10" s="807"/>
      <c r="L10" s="807"/>
      <c r="M10" s="807"/>
    </row>
    <row r="11" spans="1:30" x14ac:dyDescent="0.2">
      <c r="A11" s="294"/>
      <c r="B11" s="802"/>
      <c r="C11" s="802"/>
      <c r="D11" s="800"/>
      <c r="E11" s="800"/>
      <c r="F11" s="802"/>
      <c r="G11" s="802"/>
      <c r="H11" s="800"/>
      <c r="I11" s="800"/>
      <c r="J11" s="309"/>
      <c r="K11" s="309"/>
      <c r="L11" s="309"/>
      <c r="M11" s="309"/>
    </row>
    <row r="12" spans="1:30" x14ac:dyDescent="0.2">
      <c r="A12" s="261" t="s">
        <v>50</v>
      </c>
      <c r="B12" s="790">
        <f>'données a remplir'!$E$7</f>
        <v>0</v>
      </c>
      <c r="C12" s="790"/>
      <c r="D12" s="790"/>
      <c r="E12" s="790"/>
      <c r="F12" s="790"/>
      <c r="H12" s="800" t="s">
        <v>380</v>
      </c>
      <c r="I12" s="800"/>
      <c r="J12" s="807">
        <f>'données a remplir'!$E$6</f>
        <v>0</v>
      </c>
      <c r="K12" s="807">
        <f>'données a remplir'!$E$6</f>
        <v>0</v>
      </c>
      <c r="L12" s="807"/>
      <c r="M12" s="807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</row>
    <row r="13" spans="1:30" x14ac:dyDescent="0.2">
      <c r="A13" s="220"/>
      <c r="B13" s="221"/>
      <c r="C13" s="221"/>
      <c r="D13" s="220"/>
      <c r="E13" s="222"/>
      <c r="F13" s="222"/>
    </row>
    <row r="14" spans="1:30" ht="12.6" customHeight="1" x14ac:dyDescent="0.2">
      <c r="A14" s="223" t="s">
        <v>416</v>
      </c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</row>
    <row r="15" spans="1:30" ht="15" customHeight="1" x14ac:dyDescent="0.2">
      <c r="A15" s="806" t="str">
        <f>+gestion!$V$41</f>
        <v>Chaque Club enverra 3 candidatures.</v>
      </c>
      <c r="B15" s="806"/>
      <c r="C15" s="806"/>
      <c r="D15" s="806"/>
      <c r="E15" s="806"/>
      <c r="F15" s="806"/>
      <c r="G15" s="806"/>
      <c r="H15" s="806"/>
      <c r="I15" s="806"/>
      <c r="J15" s="806"/>
      <c r="K15" s="806"/>
      <c r="L15" s="806"/>
      <c r="M15" s="806"/>
      <c r="N15" s="224"/>
      <c r="O15" s="224"/>
      <c r="P15" s="224"/>
      <c r="Q15" s="224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</row>
    <row r="16" spans="1:30" ht="15" customHeight="1" x14ac:dyDescent="0.2">
      <c r="A16" s="256" t="str">
        <f>gestion!$V$39</f>
        <v>Aucune limite d'âge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24"/>
      <c r="O16" s="224"/>
      <c r="P16" s="224"/>
      <c r="Q16" s="224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</row>
    <row r="17" spans="1:30" ht="15" customHeight="1" x14ac:dyDescent="0.2">
      <c r="A17" s="806" t="str">
        <f>gestion!$V$47</f>
        <v>Avoir compétitionné la majorité des compétitions dans cette catégorie</v>
      </c>
      <c r="B17" s="806"/>
      <c r="C17" s="806"/>
      <c r="D17" s="806"/>
      <c r="E17" s="806"/>
      <c r="F17" s="806"/>
      <c r="G17" s="806"/>
      <c r="H17" s="806"/>
      <c r="I17" s="806"/>
      <c r="J17" s="806"/>
      <c r="K17" s="806"/>
      <c r="L17" s="806"/>
      <c r="M17" s="806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</row>
    <row r="18" spans="1:30" ht="15" customHeight="1" x14ac:dyDescent="0.2">
      <c r="A18" s="256"/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</row>
    <row r="19" spans="1:30" ht="15" customHeight="1" x14ac:dyDescent="0.2">
      <c r="A19" s="846" t="s">
        <v>397</v>
      </c>
      <c r="B19" s="846"/>
      <c r="C19" s="846"/>
      <c r="D19" s="846"/>
      <c r="E19" s="846"/>
      <c r="F19" s="846"/>
      <c r="G19" s="846"/>
      <c r="H19" s="846"/>
      <c r="I19" s="846"/>
      <c r="J19" s="846"/>
      <c r="K19" s="846"/>
      <c r="L19" s="846"/>
      <c r="M19" s="846"/>
    </row>
    <row r="20" spans="1:30" ht="15" customHeight="1" x14ac:dyDescent="0.2">
      <c r="A20" s="256"/>
      <c r="B20" s="256"/>
      <c r="C20" s="256"/>
      <c r="D20" s="256"/>
      <c r="E20" s="256"/>
      <c r="F20" s="256"/>
      <c r="G20" s="256"/>
    </row>
    <row r="21" spans="1:30" ht="15" customHeight="1" thickBot="1" x14ac:dyDescent="0.25">
      <c r="A21" s="265" t="s">
        <v>394</v>
      </c>
      <c r="B21" s="267">
        <v>2</v>
      </c>
      <c r="C21" s="267">
        <v>3</v>
      </c>
      <c r="D21" s="267">
        <v>4</v>
      </c>
      <c r="E21" s="847">
        <v>5</v>
      </c>
      <c r="F21" s="847"/>
      <c r="G21" s="267">
        <v>6</v>
      </c>
      <c r="H21" s="847">
        <v>7</v>
      </c>
      <c r="I21" s="847"/>
      <c r="J21" s="268">
        <v>8</v>
      </c>
      <c r="K21" s="267">
        <v>9</v>
      </c>
      <c r="L21" s="267">
        <v>10</v>
      </c>
      <c r="M21" s="269">
        <v>11</v>
      </c>
    </row>
    <row r="22" spans="1:30" ht="27.75" customHeight="1" thickTop="1" x14ac:dyDescent="0.2">
      <c r="A22" s="270" t="s">
        <v>5</v>
      </c>
      <c r="B22" s="271" t="s">
        <v>291</v>
      </c>
      <c r="C22" s="271" t="s">
        <v>292</v>
      </c>
      <c r="D22" s="273" t="s">
        <v>400</v>
      </c>
      <c r="E22" s="845" t="s">
        <v>398</v>
      </c>
      <c r="F22" s="845"/>
      <c r="G22" s="271" t="s">
        <v>396</v>
      </c>
      <c r="H22" s="845" t="s">
        <v>395</v>
      </c>
      <c r="I22" s="845"/>
      <c r="J22" s="273" t="s">
        <v>399</v>
      </c>
      <c r="K22" s="271" t="s">
        <v>89</v>
      </c>
      <c r="L22" s="271" t="s">
        <v>90</v>
      </c>
      <c r="M22" s="274" t="s">
        <v>91</v>
      </c>
    </row>
    <row r="23" spans="1:30" ht="15" customHeight="1" x14ac:dyDescent="0.2">
      <c r="A23" s="225"/>
      <c r="B23" s="222"/>
      <c r="C23" s="222"/>
      <c r="D23" s="222"/>
      <c r="E23" s="222"/>
      <c r="F23" s="226"/>
    </row>
    <row r="24" spans="1:30" ht="15" customHeight="1" x14ac:dyDescent="0.2">
      <c r="A24" s="846" t="s">
        <v>66</v>
      </c>
      <c r="B24" s="846"/>
      <c r="C24" s="846"/>
      <c r="D24" s="846"/>
      <c r="E24" s="846"/>
      <c r="F24" s="846"/>
      <c r="G24" s="846"/>
      <c r="H24" s="846"/>
      <c r="I24" s="846"/>
      <c r="J24" s="846"/>
      <c r="K24" s="846"/>
      <c r="L24" s="846"/>
      <c r="M24" s="846"/>
    </row>
    <row r="25" spans="1:30" ht="15" customHeight="1" x14ac:dyDescent="0.2">
      <c r="A25" s="225"/>
      <c r="B25" s="803" t="s">
        <v>377</v>
      </c>
      <c r="C25" s="804"/>
      <c r="D25" s="804"/>
      <c r="E25" s="804"/>
      <c r="F25" s="804"/>
      <c r="G25" s="804"/>
      <c r="H25" s="804"/>
      <c r="I25" s="804"/>
      <c r="J25" s="804"/>
      <c r="K25" s="804"/>
      <c r="L25" s="804"/>
      <c r="M25" s="805"/>
    </row>
    <row r="26" spans="1:30" ht="13.5" thickBot="1" x14ac:dyDescent="0.25">
      <c r="A26" s="228" t="str">
        <f>tableau!A16</f>
        <v>Catégorie</v>
      </c>
      <c r="B26" s="229">
        <v>1</v>
      </c>
      <c r="C26" s="229">
        <v>2</v>
      </c>
      <c r="D26" s="229">
        <v>3</v>
      </c>
      <c r="E26" s="229">
        <v>4</v>
      </c>
      <c r="F26" s="229">
        <v>5</v>
      </c>
      <c r="G26" s="229">
        <v>6</v>
      </c>
      <c r="H26" s="230">
        <v>7</v>
      </c>
      <c r="I26" s="229">
        <v>8</v>
      </c>
      <c r="J26" s="229">
        <v>9</v>
      </c>
      <c r="K26" s="229">
        <v>10</v>
      </c>
      <c r="L26" s="229" t="s">
        <v>378</v>
      </c>
      <c r="M26" s="231" t="s">
        <v>105</v>
      </c>
    </row>
    <row r="27" spans="1:30" ht="64.5" thickTop="1" x14ac:dyDescent="0.2">
      <c r="A27" s="232" t="s">
        <v>379</v>
      </c>
      <c r="B27" s="233">
        <f>tableau!C17</f>
        <v>20</v>
      </c>
      <c r="C27" s="233">
        <f>tableau!D17</f>
        <v>18</v>
      </c>
      <c r="D27" s="233">
        <f>tableau!E17</f>
        <v>16</v>
      </c>
      <c r="E27" s="233">
        <f>tableau!F17</f>
        <v>14</v>
      </c>
      <c r="F27" s="233">
        <f>tableau!G17</f>
        <v>8</v>
      </c>
      <c r="G27" s="233">
        <f>tableau!H17</f>
        <v>7</v>
      </c>
      <c r="H27" s="233">
        <f>tableau!I17</f>
        <v>6</v>
      </c>
      <c r="I27" s="233">
        <f>tableau!J17</f>
        <v>5</v>
      </c>
      <c r="J27" s="233">
        <f>tableau!K17</f>
        <v>4</v>
      </c>
      <c r="K27" s="233">
        <f>tableau!L17</f>
        <v>3</v>
      </c>
      <c r="L27" s="233">
        <f>tableau!M17</f>
        <v>1</v>
      </c>
      <c r="M27" s="234">
        <v>16</v>
      </c>
    </row>
    <row r="28" spans="1:30" ht="63.75" x14ac:dyDescent="0.2">
      <c r="A28" s="235" t="s">
        <v>583</v>
      </c>
      <c r="B28" s="236">
        <f>tableau!C18</f>
        <v>25</v>
      </c>
      <c r="C28" s="236">
        <f>tableau!D18</f>
        <v>23</v>
      </c>
      <c r="D28" s="236">
        <f>tableau!E18</f>
        <v>20</v>
      </c>
      <c r="E28" s="236">
        <f>tableau!F18</f>
        <v>18</v>
      </c>
      <c r="F28" s="236">
        <f>tableau!G18</f>
        <v>11</v>
      </c>
      <c r="G28" s="236">
        <f>tableau!H18</f>
        <v>10</v>
      </c>
      <c r="H28" s="236">
        <f>tableau!I18</f>
        <v>9</v>
      </c>
      <c r="I28" s="236">
        <f>tableau!J18</f>
        <v>8</v>
      </c>
      <c r="J28" s="236">
        <f>tableau!K18</f>
        <v>7</v>
      </c>
      <c r="K28" s="236">
        <f>tableau!L18</f>
        <v>6</v>
      </c>
      <c r="L28" s="236">
        <f>tableau!M18</f>
        <v>3</v>
      </c>
      <c r="M28" s="237">
        <v>20</v>
      </c>
    </row>
    <row r="29" spans="1:30" x14ac:dyDescent="0.2">
      <c r="E29" s="225"/>
      <c r="F29" s="225"/>
    </row>
    <row r="30" spans="1:30" x14ac:dyDescent="0.2">
      <c r="A30" s="223" t="s">
        <v>419</v>
      </c>
      <c r="E30" s="225"/>
      <c r="F30" s="225"/>
    </row>
    <row r="31" spans="1:30" x14ac:dyDescent="0.2">
      <c r="A31" s="782" t="s">
        <v>481</v>
      </c>
      <c r="B31" s="782"/>
      <c r="C31" s="782"/>
      <c r="D31" s="782"/>
      <c r="E31" s="782"/>
      <c r="F31" s="782"/>
      <c r="G31" s="782"/>
      <c r="H31" s="782"/>
      <c r="I31" s="782"/>
      <c r="J31" s="782"/>
      <c r="K31" s="782"/>
      <c r="L31" s="782"/>
      <c r="M31" s="782"/>
    </row>
    <row r="32" spans="1:30" x14ac:dyDescent="0.2">
      <c r="A32" s="782" t="s">
        <v>480</v>
      </c>
      <c r="B32" s="782"/>
      <c r="C32" s="782"/>
      <c r="D32" s="782"/>
      <c r="E32" s="782"/>
      <c r="F32" s="782"/>
      <c r="G32" s="782"/>
      <c r="H32" s="782"/>
      <c r="I32" s="782"/>
      <c r="J32" s="782"/>
      <c r="K32" s="782"/>
      <c r="L32" s="782"/>
      <c r="M32" s="782"/>
    </row>
    <row r="33" spans="1:13" x14ac:dyDescent="0.2">
      <c r="A33" s="782" t="s">
        <v>479</v>
      </c>
      <c r="B33" s="782"/>
      <c r="C33" s="782"/>
      <c r="D33" s="782"/>
      <c r="E33" s="782"/>
      <c r="F33" s="782"/>
      <c r="G33" s="782"/>
      <c r="H33" s="782"/>
      <c r="I33" s="782"/>
      <c r="J33" s="782"/>
      <c r="K33" s="782"/>
      <c r="L33" s="782"/>
      <c r="M33" s="782"/>
    </row>
    <row r="34" spans="1:13" x14ac:dyDescent="0.2">
      <c r="A34" s="782" t="s">
        <v>384</v>
      </c>
      <c r="B34" s="782"/>
      <c r="C34" s="782"/>
      <c r="D34" s="782"/>
      <c r="E34" s="782"/>
      <c r="F34" s="782"/>
      <c r="G34" s="782"/>
      <c r="H34" s="782"/>
      <c r="I34" s="782"/>
      <c r="J34" s="782"/>
      <c r="K34" s="782"/>
      <c r="L34" s="782"/>
      <c r="M34" s="782"/>
    </row>
    <row r="35" spans="1:13" x14ac:dyDescent="0.2">
      <c r="A35" s="811" t="str">
        <f>_xlfn.CONCAT(gestion!$V$49,", ",gestion!$V$50)</f>
        <v>Seules les compétitions régionales inscrites ci-dessous sont éligibles pour les lauréats, S.V.P. n'en ajouter aucune autre.</v>
      </c>
      <c r="B35" s="811"/>
      <c r="C35" s="811"/>
      <c r="D35" s="811"/>
      <c r="E35" s="811"/>
      <c r="F35" s="811"/>
      <c r="G35" s="811"/>
      <c r="H35" s="811"/>
      <c r="I35" s="811"/>
      <c r="J35" s="811"/>
      <c r="K35" s="811"/>
      <c r="L35" s="811"/>
      <c r="M35" s="811"/>
    </row>
    <row r="36" spans="1:13" x14ac:dyDescent="0.2">
      <c r="A36" s="255" t="str">
        <f>gestion!$V$45</f>
        <v>Aucun point de participation n'est accordé.</v>
      </c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</row>
    <row r="37" spans="1:13" x14ac:dyDescent="0.2">
      <c r="A37" s="255" t="str">
        <f>gestion!$V$43</f>
        <v xml:space="preserve">N.B. :  Joindre une copie très lisible des résultats de compétition </v>
      </c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</row>
    <row r="38" spans="1:13" x14ac:dyDescent="0.2">
      <c r="A38" s="811"/>
      <c r="B38" s="811"/>
      <c r="C38" s="811"/>
      <c r="D38" s="811"/>
      <c r="E38" s="811"/>
      <c r="F38" s="811"/>
    </row>
    <row r="39" spans="1:13" s="278" customFormat="1" x14ac:dyDescent="0.2">
      <c r="A39" s="277" t="s">
        <v>31</v>
      </c>
      <c r="B39" s="841" t="s">
        <v>388</v>
      </c>
      <c r="C39" s="842"/>
      <c r="D39" s="841" t="s">
        <v>389</v>
      </c>
      <c r="E39" s="842"/>
      <c r="F39" s="841" t="s">
        <v>68</v>
      </c>
      <c r="G39" s="842"/>
      <c r="H39" s="841" t="s">
        <v>32</v>
      </c>
      <c r="I39" s="842"/>
      <c r="J39" s="843" t="s">
        <v>6</v>
      </c>
      <c r="K39" s="844"/>
    </row>
    <row r="40" spans="1:13" x14ac:dyDescent="0.2">
      <c r="A40" s="279" t="str">
        <f>+gestion!W13</f>
        <v>Invitation Rosemère Jan. 2019</v>
      </c>
      <c r="B40" s="819"/>
      <c r="C40" s="820"/>
      <c r="D40" s="819"/>
      <c r="E40" s="820"/>
      <c r="F40" s="817" t="s">
        <v>107</v>
      </c>
      <c r="G40" s="818"/>
      <c r="H40" s="819"/>
      <c r="I40" s="820"/>
      <c r="J40" s="821" t="str">
        <f>IF(OR(B40&lt;2,B40="",H40="",H40&lt;1,H40&gt;B40-1,D40="",D40&lt;=1,D40&gt;11,AND(B40&gt;=5,H40&gt;=5)),"",IF(B40&gt;=5,VLOOKUP(H40,tableau!$C$1:$M$6,HLOOKUP(D40,tableau!$C$1:$M$1,1,FALSE),FALSE),IF(B40=4,VLOOKUP(H40,tableau!$C$7:$M$9,HLOOKUP(D40,tableau!$C$1:$M$1,1,FALSE),FALSE),IF(B40=3,VLOOKUP(H40,tableau!$C$10:$M$11,HLOOKUP(D40,tableau!$C$1:$M$1,1,FALSE),FALSE),IF(B40=2,VLOOKUP(H40,tableau!$C$12:$M$12,HLOOKUP(D40,tableau!$C$1:$M$1,1,FALSE),FALSE),"")))))</f>
        <v/>
      </c>
      <c r="K40" s="822"/>
      <c r="L40" s="212"/>
      <c r="M40" s="212"/>
    </row>
    <row r="41" spans="1:13" x14ac:dyDescent="0.2">
      <c r="A41" s="282" t="str">
        <f>+gestion!W14</f>
        <v>Jeux du Québec</v>
      </c>
      <c r="B41" s="826"/>
      <c r="C41" s="827"/>
      <c r="D41" s="826"/>
      <c r="E41" s="827"/>
      <c r="F41" s="826" t="s">
        <v>67</v>
      </c>
      <c r="G41" s="827"/>
      <c r="H41" s="826"/>
      <c r="I41" s="827"/>
      <c r="J41" s="830" t="str">
        <f>IF(OR(B41&lt;2,B41="",H41="",H41&lt;1,H41&gt;B41-1,D41="",D41&lt;=1,D41&gt;11,AND(B41&gt;=5,H41&gt;=5)),"",IF(B41&gt;=5,VLOOKUP(H41,tableau!$C$1:$M$6,HLOOKUP(D41,tableau!$C$1:$M$1,1,FALSE),FALSE),IF(B41=4,VLOOKUP(H41,tableau!$C$7:$M$9,HLOOKUP(D41,tableau!$C$1:$M$1,1,FALSE),FALSE),IF(B41=3,VLOOKUP(H41,tableau!$C$10:$M$11,HLOOKUP(D41,tableau!$C$1:$M$1,1,FALSE),FALSE),IF(B41=2,VLOOKUP(H41,tableau!$C$12:$M$12,HLOOKUP(D41,tableau!$C$1:$M$1,1,FALSE),FALSE),"")))))</f>
        <v/>
      </c>
      <c r="K41" s="831"/>
      <c r="L41" s="212"/>
      <c r="M41" s="212"/>
    </row>
    <row r="42" spans="1:13" x14ac:dyDescent="0.2">
      <c r="A42" s="283" t="str">
        <f>+gestion!X14</f>
        <v>Finale Régionale</v>
      </c>
      <c r="B42" s="828"/>
      <c r="C42" s="829"/>
      <c r="D42" s="828"/>
      <c r="E42" s="829"/>
      <c r="F42" s="828"/>
      <c r="G42" s="829"/>
      <c r="H42" s="828"/>
      <c r="I42" s="829"/>
      <c r="J42" s="832"/>
      <c r="K42" s="833"/>
      <c r="L42" s="212"/>
      <c r="M42" s="212"/>
    </row>
    <row r="43" spans="1:13" x14ac:dyDescent="0.2">
      <c r="A43" s="282" t="str">
        <f>+gestion!W15</f>
        <v>Invitation Lachute</v>
      </c>
      <c r="B43" s="819"/>
      <c r="C43" s="820"/>
      <c r="D43" s="819"/>
      <c r="E43" s="820"/>
      <c r="F43" s="817" t="s">
        <v>107</v>
      </c>
      <c r="G43" s="818"/>
      <c r="H43" s="819"/>
      <c r="I43" s="820"/>
      <c r="J43" s="821" t="str">
        <f>IF(OR(B43&lt;2,B43="",H43="",H43&lt;1,H43&gt;B43-1,D43="",D43&lt;=1,D43&gt;11,AND(B43&gt;=5,H43&gt;=5)),"",IF(B43&gt;=5,VLOOKUP(H43,tableau!$C$1:$M$6,HLOOKUP(D43,tableau!$C$1:$M$1,1,FALSE),FALSE),IF(B43=4,VLOOKUP(H43,tableau!$C$7:$M$9,HLOOKUP(D43,tableau!$C$1:$M$1,1,FALSE),FALSE),IF(B43=3,VLOOKUP(H43,tableau!$C$10:$M$11,HLOOKUP(D43,tableau!$C$1:$M$1,1,FALSE),FALSE),IF(B43=2,VLOOKUP(H43,tableau!$C$12:$M$12,HLOOKUP(D43,tableau!$C$1:$M$1,1,FALSE),FALSE),"")))))</f>
        <v/>
      </c>
      <c r="K43" s="822"/>
      <c r="L43" s="212"/>
      <c r="M43" s="212"/>
    </row>
    <row r="44" spans="1:13" x14ac:dyDescent="0.2">
      <c r="A44" s="282" t="str">
        <f>+gestion!W16</f>
        <v>Jeux du Québec</v>
      </c>
      <c r="B44" s="825"/>
      <c r="C44" s="825"/>
      <c r="D44" s="825"/>
      <c r="E44" s="825"/>
      <c r="F44" s="825" t="s">
        <v>67</v>
      </c>
      <c r="G44" s="825"/>
      <c r="H44" s="825"/>
      <c r="I44" s="825"/>
      <c r="J44" s="830">
        <f>IF(L44="oui",16,IF(ISTEXT(H44)=TRUE,0,IF(H44&gt;=1,IF(H44&gt;=11,1,HLOOKUP(H44,tableau!$C$16:$L$18,2,FALSE)),0)))</f>
        <v>0</v>
      </c>
      <c r="K44" s="831"/>
      <c r="L44" s="212"/>
      <c r="M44" s="212"/>
    </row>
    <row r="45" spans="1:13" x14ac:dyDescent="0.2">
      <c r="A45" s="283" t="str">
        <f>+gestion!X16</f>
        <v>Finale Provinciale</v>
      </c>
      <c r="B45" s="825"/>
      <c r="C45" s="825"/>
      <c r="D45" s="825"/>
      <c r="E45" s="825"/>
      <c r="F45" s="825"/>
      <c r="G45" s="825"/>
      <c r="H45" s="825"/>
      <c r="I45" s="825"/>
      <c r="J45" s="832"/>
      <c r="K45" s="833"/>
      <c r="L45" s="212"/>
      <c r="M45" s="212"/>
    </row>
    <row r="46" spans="1:13" x14ac:dyDescent="0.2">
      <c r="A46" s="586" t="str">
        <f>+gestion!W3</f>
        <v>Provinciaux d'été</v>
      </c>
      <c r="B46" s="819"/>
      <c r="C46" s="820"/>
      <c r="D46" s="819"/>
      <c r="E46" s="820"/>
      <c r="F46" s="819" t="s">
        <v>45</v>
      </c>
      <c r="G46" s="820"/>
      <c r="H46" s="819"/>
      <c r="I46" s="820"/>
      <c r="J46" s="821">
        <f>IF(L46="oui",16,IF(ISTEXT(H46)=TRUE,0,IF(H46&gt;=1,IF(H46&gt;=11,1,HLOOKUP(H46,tableau!$C$16:$L$18,2,FALSE)),0)))</f>
        <v>0</v>
      </c>
      <c r="K46" s="822"/>
      <c r="L46" s="212"/>
      <c r="M46" s="212"/>
    </row>
    <row r="47" spans="1:13" ht="16.5" customHeight="1" x14ac:dyDescent="0.2">
      <c r="A47" s="286" t="str">
        <f>+gestion!W5</f>
        <v>Sous-Section</v>
      </c>
      <c r="B47" s="819"/>
      <c r="C47" s="820"/>
      <c r="D47" s="819"/>
      <c r="E47" s="820"/>
      <c r="F47" s="819" t="s">
        <v>45</v>
      </c>
      <c r="G47" s="820"/>
      <c r="H47" s="819"/>
      <c r="I47" s="820"/>
      <c r="J47" s="821">
        <f>IF(L47="oui",16,IF(ISTEXT(H47)=TRUE,0,IF(H47&gt;=1,IF(H47&gt;=11,1,HLOOKUP(H47,tableau!$C$16:$L$18,2,FALSE)),0)))</f>
        <v>0</v>
      </c>
      <c r="K47" s="822"/>
      <c r="L47" s="212"/>
      <c r="M47" s="212"/>
    </row>
    <row r="48" spans="1:13" ht="16.5" customHeight="1" x14ac:dyDescent="0.2">
      <c r="A48" s="286" t="str">
        <f>+gestion!W19</f>
        <v>Section A programme court</v>
      </c>
      <c r="B48" s="819"/>
      <c r="C48" s="820"/>
      <c r="D48" s="819"/>
      <c r="E48" s="820"/>
      <c r="F48" s="819" t="s">
        <v>402</v>
      </c>
      <c r="G48" s="820"/>
      <c r="H48" s="819"/>
      <c r="I48" s="820"/>
      <c r="J48" s="821">
        <f>IF(L48="oui",16,IF(ISTEXT(H48)=TRUE,0,IF(H48&gt;=1,IF(H48&gt;=11,1,HLOOKUP(H48,tableau!$C$16:$L$18,2,FALSE)),0)))</f>
        <v>0</v>
      </c>
      <c r="K48" s="822"/>
      <c r="L48" s="212"/>
      <c r="M48" s="212"/>
    </row>
    <row r="49" spans="1:13" ht="16.5" customHeight="1" x14ac:dyDescent="0.2">
      <c r="A49" s="286" t="str">
        <f>+gestion!W20</f>
        <v>Section A programme libre</v>
      </c>
      <c r="B49" s="819"/>
      <c r="C49" s="820"/>
      <c r="D49" s="819"/>
      <c r="E49" s="820"/>
      <c r="F49" s="819" t="s">
        <v>67</v>
      </c>
      <c r="G49" s="820"/>
      <c r="H49" s="819"/>
      <c r="I49" s="820"/>
      <c r="J49" s="821">
        <f>IF(L49="oui",16,IF(ISTEXT(H49)=TRUE,0,IF(H49&gt;=1,IF(H49&gt;=11,1,HLOOKUP(H49,tableau!$C$16:$L$18,2,FALSE)),0)))</f>
        <v>0</v>
      </c>
      <c r="K49" s="822"/>
      <c r="L49" s="212"/>
      <c r="M49" s="212"/>
    </row>
    <row r="50" spans="1:13" x14ac:dyDescent="0.2">
      <c r="A50" s="282" t="str">
        <f>+gestion!W17</f>
        <v>Invitation Richard Gauthier</v>
      </c>
      <c r="B50" s="819"/>
      <c r="C50" s="820"/>
      <c r="D50" s="819"/>
      <c r="E50" s="820"/>
      <c r="F50" s="817" t="s">
        <v>107</v>
      </c>
      <c r="G50" s="818"/>
      <c r="H50" s="819"/>
      <c r="I50" s="820"/>
      <c r="J50" s="821" t="str">
        <f>IF(OR(B50&lt;2,B50="",H50="",H50&lt;1,H50&gt;B50-1,D50="",D50&lt;=1,D50&gt;11,AND(B50&gt;=5,H50&gt;=5)),"",IF(B50&gt;=5,VLOOKUP(H50,tableau!$C$1:$M$6,HLOOKUP(D50,tableau!$C$1:$M$1,1,FALSE),FALSE),IF(B50=4,VLOOKUP(H50,tableau!$C$7:$M$9,HLOOKUP(D50,tableau!$C$1:$M$1,1,FALSE),FALSE),IF(B50=3,VLOOKUP(H50,tableau!$C$10:$M$11,HLOOKUP(D50,tableau!$C$1:$M$1,1,FALSE),FALSE),IF(B50=2,VLOOKUP(H50,tableau!$C$12:$M$12,HLOOKUP(D50,tableau!$C$1:$M$1,1,FALSE),FALSE),"")))))</f>
        <v/>
      </c>
      <c r="K50" s="822"/>
      <c r="L50" s="212"/>
      <c r="M50" s="212"/>
    </row>
    <row r="51" spans="1:13" x14ac:dyDescent="0.2">
      <c r="A51" s="282" t="str">
        <f>+gestion!W18</f>
        <v>Invitation St-Eustache</v>
      </c>
      <c r="B51" s="819"/>
      <c r="C51" s="820"/>
      <c r="D51" s="819"/>
      <c r="E51" s="820"/>
      <c r="F51" s="817" t="s">
        <v>107</v>
      </c>
      <c r="G51" s="818"/>
      <c r="H51" s="819"/>
      <c r="I51" s="820"/>
      <c r="J51" s="821" t="str">
        <f>IF(OR(B51&lt;2,B51="",H51="",H51&lt;1,H51&gt;B51-1,D51="",D51&lt;=1,D51&gt;11,AND(B51&gt;=5,H51&gt;=5)),"",IF(B51&gt;=5,VLOOKUP(H51,tableau!$C$1:$M$6,HLOOKUP(D51,tableau!$C$1:$M$1,1,FALSE),FALSE),IF(B51=4,VLOOKUP(H51,tableau!$C$7:$M$9,HLOOKUP(D51,tableau!$C$1:$M$1,1,FALSE),FALSE),IF(B51=3,VLOOKUP(H51,tableau!$C$10:$M$11,HLOOKUP(D51,tableau!$C$1:$M$1,1,FALSE),FALSE),IF(B51=2,VLOOKUP(H51,tableau!$C$12:$M$12,HLOOKUP(D51,tableau!$C$1:$M$1,1,FALSE),FALSE),"")))))</f>
        <v/>
      </c>
      <c r="K51" s="822"/>
      <c r="L51" s="212"/>
      <c r="M51" s="212"/>
    </row>
    <row r="52" spans="1:13" x14ac:dyDescent="0.2">
      <c r="A52" s="282" t="str">
        <f>+gestion!X13</f>
        <v>Invitation Rosemère Déc. 2019</v>
      </c>
      <c r="B52" s="819"/>
      <c r="C52" s="820"/>
      <c r="D52" s="819"/>
      <c r="E52" s="820"/>
      <c r="F52" s="817" t="s">
        <v>107</v>
      </c>
      <c r="G52" s="818"/>
      <c r="H52" s="819"/>
      <c r="I52" s="820"/>
      <c r="J52" s="821" t="str">
        <f>IF(OR(B52&lt;2,B52="",H52="",H52&lt;1,H52&gt;B52-1,D52="",D52&lt;=1,D52&gt;11,AND(B52&gt;=5,H52&gt;=5)),"",IF(B52&gt;=5,VLOOKUP(H52,tableau!$C$1:$M$6,HLOOKUP(D52,tableau!$C$1:$M$1,1,FALSE),FALSE),IF(B52=4,VLOOKUP(H52,tableau!$C$7:$M$9,HLOOKUP(D52,tableau!$C$1:$M$1,1,FALSE),FALSE),IF(B52=3,VLOOKUP(H52,tableau!$C$10:$M$11,HLOOKUP(D52,tableau!$C$1:$M$1,1,FALSE),FALSE),IF(B52=2,VLOOKUP(H52,tableau!$C$12:$M$12,HLOOKUP(D52,tableau!$C$1:$M$1,1,FALSE),FALSE),"")))))</f>
        <v/>
      </c>
      <c r="K52" s="822"/>
      <c r="L52" s="212"/>
      <c r="M52" s="212"/>
    </row>
    <row r="53" spans="1:13" ht="16.5" customHeight="1" x14ac:dyDescent="0.2">
      <c r="A53" s="286" t="str">
        <f>+gestion!V57</f>
        <v xml:space="preserve">Membre Équipe Québec </v>
      </c>
      <c r="B53" s="287" t="str">
        <f>+gestion!V58</f>
        <v>Année 2019-2020</v>
      </c>
      <c r="C53" s="287"/>
      <c r="D53" s="836" t="str">
        <f>+gestion!V59</f>
        <v>mettre oui dans case Classement</v>
      </c>
      <c r="E53" s="836"/>
      <c r="F53" s="836"/>
      <c r="G53" s="818"/>
      <c r="H53" s="819"/>
      <c r="I53" s="820"/>
      <c r="J53" s="830" t="str">
        <f>IF(H53="Oui",10,"")</f>
        <v/>
      </c>
      <c r="K53" s="831"/>
      <c r="L53" s="212"/>
      <c r="M53" s="212"/>
    </row>
    <row r="54" spans="1:13" s="264" customFormat="1" ht="13.5" thickBot="1" x14ac:dyDescent="0.25">
      <c r="A54" s="262"/>
      <c r="B54" s="262"/>
      <c r="C54" s="587"/>
      <c r="D54" s="587"/>
      <c r="E54" s="223"/>
      <c r="F54" s="223"/>
      <c r="G54" s="223"/>
      <c r="H54" s="835" t="s">
        <v>36</v>
      </c>
      <c r="I54" s="835"/>
      <c r="J54" s="834">
        <f>SUM(J40:J53)</f>
        <v>0</v>
      </c>
      <c r="K54" s="834"/>
      <c r="L54" s="310"/>
    </row>
    <row r="55" spans="1:13" ht="13.5" thickTop="1" x14ac:dyDescent="0.2">
      <c r="A55" s="291"/>
      <c r="B55" s="291"/>
      <c r="C55" s="291"/>
      <c r="D55" s="291"/>
      <c r="E55" s="291"/>
      <c r="F55" s="291"/>
      <c r="G55" s="291"/>
      <c r="H55" s="210"/>
    </row>
    <row r="56" spans="1:13" x14ac:dyDescent="0.2">
      <c r="H56" s="210"/>
    </row>
    <row r="57" spans="1:13" x14ac:dyDescent="0.2">
      <c r="C57" s="580" t="s">
        <v>52</v>
      </c>
      <c r="D57" s="580"/>
      <c r="H57" s="781" t="str">
        <f>+'données a remplir'!$F$8</f>
        <v/>
      </c>
      <c r="I57" s="781"/>
      <c r="J57" s="781"/>
      <c r="K57" s="781"/>
      <c r="L57" s="781"/>
    </row>
    <row r="58" spans="1:13" x14ac:dyDescent="0.2">
      <c r="C58" s="580"/>
      <c r="D58" s="245"/>
      <c r="H58" s="245"/>
      <c r="I58" s="245"/>
      <c r="J58" s="245"/>
      <c r="K58" s="245"/>
      <c r="L58" s="245"/>
    </row>
    <row r="59" spans="1:13" x14ac:dyDescent="0.2">
      <c r="C59" s="580" t="s">
        <v>53</v>
      </c>
      <c r="D59" s="580"/>
      <c r="H59" s="781" t="str">
        <f>+'données a remplir'!F9</f>
        <v/>
      </c>
      <c r="I59" s="781"/>
      <c r="J59" s="781"/>
      <c r="K59" s="781"/>
      <c r="L59" s="781"/>
    </row>
    <row r="60" spans="1:13" x14ac:dyDescent="0.2">
      <c r="C60" s="580"/>
      <c r="D60" s="245"/>
      <c r="H60" s="245"/>
      <c r="I60" s="245"/>
      <c r="J60" s="245"/>
      <c r="K60" s="245"/>
      <c r="L60" s="245"/>
    </row>
    <row r="61" spans="1:13" x14ac:dyDescent="0.2">
      <c r="C61" s="780" t="s">
        <v>54</v>
      </c>
      <c r="D61" s="780"/>
      <c r="H61" s="781" t="str">
        <f>+'données a remplir'!$F$10</f>
        <v/>
      </c>
      <c r="I61" s="781"/>
      <c r="J61" s="781"/>
      <c r="K61" s="781"/>
      <c r="L61" s="781"/>
    </row>
  </sheetData>
  <sheetProtection algorithmName="SHA-512" hashValue="eFcXZu7S5zmn5W01zH8+e5O/wzyregI/B1lWfaDn67XXs4ONJ0obPHY2g6UvgBWOs+ykxmIgB1S3co6CJh0CgA==" saltValue="8xJmIWHaeuHWDNZXG09Mig==" spinCount="100000" sheet="1"/>
  <protectedRanges>
    <protectedRange sqref="B8:F10 J8:M10" name="Plage1_3"/>
    <protectedRange sqref="H53:I53" name="Plage4_2"/>
    <protectedRange sqref="H40:I52" name="Plage3_2"/>
    <protectedRange sqref="B40:E52" name="Plage2_2"/>
  </protectedRanges>
  <mergeCells count="103">
    <mergeCell ref="A15:M15"/>
    <mergeCell ref="A17:M17"/>
    <mergeCell ref="A19:M19"/>
    <mergeCell ref="E21:F21"/>
    <mergeCell ref="A2:M2"/>
    <mergeCell ref="A3:M3"/>
    <mergeCell ref="A4:M4"/>
    <mergeCell ref="A5:M5"/>
    <mergeCell ref="A6:M6"/>
    <mergeCell ref="B12:F12"/>
    <mergeCell ref="B8:F8"/>
    <mergeCell ref="H8:I8"/>
    <mergeCell ref="H12:I12"/>
    <mergeCell ref="J12:M12"/>
    <mergeCell ref="J8:M8"/>
    <mergeCell ref="H9:I9"/>
    <mergeCell ref="J10:M10"/>
    <mergeCell ref="B11:C11"/>
    <mergeCell ref="D11:E11"/>
    <mergeCell ref="F11:G11"/>
    <mergeCell ref="H11:I11"/>
    <mergeCell ref="H21:I21"/>
    <mergeCell ref="B10:F10"/>
    <mergeCell ref="H10:I10"/>
    <mergeCell ref="A31:M31"/>
    <mergeCell ref="E22:F22"/>
    <mergeCell ref="H22:I22"/>
    <mergeCell ref="A24:M24"/>
    <mergeCell ref="B25:M25"/>
    <mergeCell ref="A32:M32"/>
    <mergeCell ref="A33:M33"/>
    <mergeCell ref="B39:C39"/>
    <mergeCell ref="D39:E39"/>
    <mergeCell ref="F39:G39"/>
    <mergeCell ref="H39:I39"/>
    <mergeCell ref="J39:K39"/>
    <mergeCell ref="A35:M35"/>
    <mergeCell ref="A38:F38"/>
    <mergeCell ref="A34:M34"/>
    <mergeCell ref="H44:I45"/>
    <mergeCell ref="J44:K45"/>
    <mergeCell ref="D40:E40"/>
    <mergeCell ref="F40:G40"/>
    <mergeCell ref="H40:I40"/>
    <mergeCell ref="J40:K40"/>
    <mergeCell ref="B43:C43"/>
    <mergeCell ref="D43:E43"/>
    <mergeCell ref="F43:G43"/>
    <mergeCell ref="H43:I43"/>
    <mergeCell ref="J43:K43"/>
    <mergeCell ref="B41:C42"/>
    <mergeCell ref="B44:C45"/>
    <mergeCell ref="D44:E45"/>
    <mergeCell ref="D41:E42"/>
    <mergeCell ref="F41:G42"/>
    <mergeCell ref="H41:I42"/>
    <mergeCell ref="J41:K42"/>
    <mergeCell ref="B40:C40"/>
    <mergeCell ref="F44:G45"/>
    <mergeCell ref="J46:K46"/>
    <mergeCell ref="B48:C48"/>
    <mergeCell ref="D48:E48"/>
    <mergeCell ref="F48:G48"/>
    <mergeCell ref="H48:I48"/>
    <mergeCell ref="J48:K48"/>
    <mergeCell ref="B46:C46"/>
    <mergeCell ref="D46:E46"/>
    <mergeCell ref="F46:G46"/>
    <mergeCell ref="J47:K47"/>
    <mergeCell ref="B47:C47"/>
    <mergeCell ref="D47:E47"/>
    <mergeCell ref="F47:G47"/>
    <mergeCell ref="H47:I47"/>
    <mergeCell ref="H46:I46"/>
    <mergeCell ref="B51:C51"/>
    <mergeCell ref="D51:E51"/>
    <mergeCell ref="F51:G51"/>
    <mergeCell ref="H51:I51"/>
    <mergeCell ref="J51:K51"/>
    <mergeCell ref="H54:I54"/>
    <mergeCell ref="J54:K54"/>
    <mergeCell ref="F49:G49"/>
    <mergeCell ref="H49:I49"/>
    <mergeCell ref="J49:K49"/>
    <mergeCell ref="D53:G53"/>
    <mergeCell ref="H53:I53"/>
    <mergeCell ref="J53:K53"/>
    <mergeCell ref="H50:I50"/>
    <mergeCell ref="J50:K50"/>
    <mergeCell ref="B50:C50"/>
    <mergeCell ref="D50:E50"/>
    <mergeCell ref="F50:G50"/>
    <mergeCell ref="B49:C49"/>
    <mergeCell ref="D49:E49"/>
    <mergeCell ref="C61:D61"/>
    <mergeCell ref="H61:L61"/>
    <mergeCell ref="B52:C52"/>
    <mergeCell ref="D52:E52"/>
    <mergeCell ref="F52:G52"/>
    <mergeCell ref="H52:I52"/>
    <mergeCell ref="J52:K52"/>
    <mergeCell ref="H59:L59"/>
    <mergeCell ref="H57:L57"/>
  </mergeCells>
  <dataValidations count="1">
    <dataValidation type="list" allowBlank="1" showInputMessage="1" showErrorMessage="1" promptTitle="Menu_BYE" sqref="H53" xr:uid="{00000000-0002-0000-1500-000000000000}">
      <formula1>Menu_Bye</formula1>
    </dataValidation>
  </dataValidations>
  <printOptions horizontalCentered="1"/>
  <pageMargins left="0" right="0" top="0.55118110236220474" bottom="0.55118110236220474" header="0.31496062992125984" footer="0.31496062992125984"/>
  <pageSetup scale="78" orientation="portrait" r:id="rId1"/>
  <headerFooter>
    <oddHeader>&amp;LLauréats 2019</oddHeader>
    <oddFooter>&amp;LCandidat 2&amp;C&amp;14PATINAGE LAURENTIDES&amp;R&amp;A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2D050"/>
  </sheetPr>
  <dimension ref="A1:AD61"/>
  <sheetViews>
    <sheetView showGridLines="0" zoomScaleNormal="100" workbookViewId="0">
      <selection activeCell="B40" sqref="B40:E52"/>
    </sheetView>
  </sheetViews>
  <sheetFormatPr baseColWidth="10" defaultRowHeight="12.75" x14ac:dyDescent="0.2"/>
  <cols>
    <col min="1" max="1" width="25.85546875" style="210" customWidth="1"/>
    <col min="2" max="3" width="8" style="210" customWidth="1"/>
    <col min="4" max="4" width="8.85546875" style="210" customWidth="1"/>
    <col min="5" max="7" width="8" style="210" customWidth="1"/>
    <col min="8" max="8" width="8" style="211" customWidth="1"/>
    <col min="9" max="13" width="8" style="210" customWidth="1"/>
    <col min="14" max="16384" width="11.42578125" style="212"/>
  </cols>
  <sheetData>
    <row r="1" spans="1:30" x14ac:dyDescent="0.2">
      <c r="A1" s="209"/>
      <c r="B1" s="209"/>
      <c r="C1" s="209"/>
      <c r="D1" s="209"/>
      <c r="E1" s="209"/>
      <c r="F1" s="209"/>
    </row>
    <row r="2" spans="1:30" x14ac:dyDescent="0.2">
      <c r="A2" s="794" t="s">
        <v>14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</row>
    <row r="3" spans="1:30" x14ac:dyDescent="0.2">
      <c r="A3" s="795" t="s">
        <v>43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</row>
    <row r="4" spans="1:30" s="214" customForma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</row>
    <row r="5" spans="1:30" s="214" customFormat="1" ht="15.75" customHeight="1" x14ac:dyDescent="0.25">
      <c r="A5" s="799" t="s">
        <v>5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</row>
    <row r="6" spans="1:30" s="214" customFormat="1" ht="15.75" customHeight="1" x14ac:dyDescent="0.2">
      <c r="A6" s="801" t="str">
        <f>+gestion!B30</f>
        <v>PATINEUSE RÉGIONALE PRÉ-NOVICE EN SIMPLE</v>
      </c>
      <c r="B6" s="801"/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1"/>
    </row>
    <row r="8" spans="1:30" x14ac:dyDescent="0.2">
      <c r="A8" s="216" t="s">
        <v>48</v>
      </c>
      <c r="B8" s="790"/>
      <c r="C8" s="790"/>
      <c r="D8" s="790"/>
      <c r="E8" s="790"/>
      <c r="F8" s="790"/>
      <c r="H8" s="800" t="s">
        <v>51</v>
      </c>
      <c r="I8" s="800"/>
      <c r="J8" s="807"/>
      <c r="K8" s="807"/>
      <c r="L8" s="807"/>
      <c r="M8" s="807"/>
    </row>
    <row r="9" spans="1:30" x14ac:dyDescent="0.2">
      <c r="A9" s="216"/>
      <c r="B9" s="217"/>
      <c r="C9" s="217"/>
      <c r="D9" s="217"/>
      <c r="E9" s="217"/>
      <c r="F9" s="217"/>
      <c r="H9" s="800"/>
      <c r="I9" s="800"/>
      <c r="J9" s="307"/>
      <c r="K9" s="308"/>
      <c r="L9" s="308"/>
      <c r="M9" s="308"/>
    </row>
    <row r="10" spans="1:30" x14ac:dyDescent="0.2">
      <c r="A10" s="216" t="s">
        <v>74</v>
      </c>
      <c r="B10" s="790"/>
      <c r="C10" s="790"/>
      <c r="D10" s="790"/>
      <c r="E10" s="790"/>
      <c r="F10" s="790"/>
      <c r="H10" s="800" t="s">
        <v>13</v>
      </c>
      <c r="I10" s="800"/>
      <c r="J10" s="807"/>
      <c r="K10" s="807"/>
      <c r="L10" s="807"/>
      <c r="M10" s="807"/>
    </row>
    <row r="11" spans="1:30" x14ac:dyDescent="0.2">
      <c r="A11" s="294"/>
      <c r="B11" s="802"/>
      <c r="C11" s="802"/>
      <c r="D11" s="800"/>
      <c r="E11" s="800"/>
      <c r="F11" s="802"/>
      <c r="G11" s="802"/>
      <c r="H11" s="800"/>
      <c r="I11" s="800"/>
      <c r="J11" s="309"/>
      <c r="K11" s="309"/>
      <c r="L11" s="309"/>
      <c r="M11" s="309"/>
    </row>
    <row r="12" spans="1:30" x14ac:dyDescent="0.2">
      <c r="A12" s="261" t="s">
        <v>50</v>
      </c>
      <c r="B12" s="790">
        <f>'données a remplir'!$E$7</f>
        <v>0</v>
      </c>
      <c r="C12" s="790"/>
      <c r="D12" s="790"/>
      <c r="E12" s="790"/>
      <c r="F12" s="790"/>
      <c r="H12" s="800" t="s">
        <v>380</v>
      </c>
      <c r="I12" s="800"/>
      <c r="J12" s="807">
        <f>'données a remplir'!$E$6</f>
        <v>0</v>
      </c>
      <c r="K12" s="807">
        <f>'données a remplir'!$E$6</f>
        <v>0</v>
      </c>
      <c r="L12" s="807"/>
      <c r="M12" s="807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</row>
    <row r="13" spans="1:30" x14ac:dyDescent="0.2">
      <c r="A13" s="220"/>
      <c r="B13" s="221"/>
      <c r="C13" s="221"/>
      <c r="D13" s="220"/>
      <c r="E13" s="222"/>
      <c r="F13" s="222"/>
    </row>
    <row r="14" spans="1:30" ht="12.6" customHeight="1" x14ac:dyDescent="0.2">
      <c r="A14" s="223" t="s">
        <v>416</v>
      </c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</row>
    <row r="15" spans="1:30" ht="15" customHeight="1" x14ac:dyDescent="0.2">
      <c r="A15" s="806" t="str">
        <f>+gestion!$V$41</f>
        <v>Chaque Club enverra 3 candidatures.</v>
      </c>
      <c r="B15" s="806"/>
      <c r="C15" s="806"/>
      <c r="D15" s="806"/>
      <c r="E15" s="806"/>
      <c r="F15" s="806"/>
      <c r="G15" s="806"/>
      <c r="H15" s="806"/>
      <c r="I15" s="806"/>
      <c r="J15" s="806"/>
      <c r="K15" s="806"/>
      <c r="L15" s="806"/>
      <c r="M15" s="806"/>
      <c r="N15" s="224"/>
      <c r="O15" s="224"/>
      <c r="P15" s="224"/>
      <c r="Q15" s="224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</row>
    <row r="16" spans="1:30" ht="15" customHeight="1" x14ac:dyDescent="0.2">
      <c r="A16" s="256" t="str">
        <f>gestion!$V$39</f>
        <v>Aucune limite d'âge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24"/>
      <c r="O16" s="224"/>
      <c r="P16" s="224"/>
      <c r="Q16" s="224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</row>
    <row r="17" spans="1:30" ht="15" customHeight="1" x14ac:dyDescent="0.2">
      <c r="A17" s="806" t="str">
        <f>gestion!$V$47</f>
        <v>Avoir compétitionné la majorité des compétitions dans cette catégorie</v>
      </c>
      <c r="B17" s="806"/>
      <c r="C17" s="806"/>
      <c r="D17" s="806"/>
      <c r="E17" s="806"/>
      <c r="F17" s="806"/>
      <c r="G17" s="806"/>
      <c r="H17" s="806"/>
      <c r="I17" s="806"/>
      <c r="J17" s="806"/>
      <c r="K17" s="806"/>
      <c r="L17" s="806"/>
      <c r="M17" s="806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</row>
    <row r="18" spans="1:30" ht="15" customHeight="1" x14ac:dyDescent="0.2">
      <c r="A18" s="256"/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</row>
    <row r="19" spans="1:30" ht="15" customHeight="1" x14ac:dyDescent="0.2">
      <c r="A19" s="846" t="s">
        <v>397</v>
      </c>
      <c r="B19" s="846"/>
      <c r="C19" s="846"/>
      <c r="D19" s="846"/>
      <c r="E19" s="846"/>
      <c r="F19" s="846"/>
      <c r="G19" s="846"/>
      <c r="H19" s="846"/>
      <c r="I19" s="846"/>
      <c r="J19" s="846"/>
      <c r="K19" s="846"/>
      <c r="L19" s="846"/>
      <c r="M19" s="846"/>
    </row>
    <row r="20" spans="1:30" ht="15" customHeight="1" x14ac:dyDescent="0.2">
      <c r="A20" s="256"/>
      <c r="B20" s="256"/>
      <c r="C20" s="256"/>
      <c r="D20" s="256"/>
      <c r="E20" s="256"/>
      <c r="F20" s="256"/>
      <c r="G20" s="256"/>
    </row>
    <row r="21" spans="1:30" ht="15" customHeight="1" thickBot="1" x14ac:dyDescent="0.25">
      <c r="A21" s="265" t="s">
        <v>394</v>
      </c>
      <c r="B21" s="267">
        <v>2</v>
      </c>
      <c r="C21" s="267">
        <v>3</v>
      </c>
      <c r="D21" s="267">
        <v>4</v>
      </c>
      <c r="E21" s="847">
        <v>5</v>
      </c>
      <c r="F21" s="847"/>
      <c r="G21" s="267">
        <v>6</v>
      </c>
      <c r="H21" s="847">
        <v>7</v>
      </c>
      <c r="I21" s="847"/>
      <c r="J21" s="268">
        <v>8</v>
      </c>
      <c r="K21" s="267">
        <v>9</v>
      </c>
      <c r="L21" s="267">
        <v>10</v>
      </c>
      <c r="M21" s="269">
        <v>11</v>
      </c>
    </row>
    <row r="22" spans="1:30" ht="27.75" customHeight="1" thickTop="1" x14ac:dyDescent="0.2">
      <c r="A22" s="270" t="s">
        <v>5</v>
      </c>
      <c r="B22" s="271" t="s">
        <v>291</v>
      </c>
      <c r="C22" s="271" t="s">
        <v>292</v>
      </c>
      <c r="D22" s="273" t="s">
        <v>400</v>
      </c>
      <c r="E22" s="845" t="s">
        <v>398</v>
      </c>
      <c r="F22" s="845"/>
      <c r="G22" s="271" t="s">
        <v>396</v>
      </c>
      <c r="H22" s="845" t="s">
        <v>395</v>
      </c>
      <c r="I22" s="845"/>
      <c r="J22" s="273" t="s">
        <v>399</v>
      </c>
      <c r="K22" s="271" t="s">
        <v>89</v>
      </c>
      <c r="L22" s="271" t="s">
        <v>90</v>
      </c>
      <c r="M22" s="274" t="s">
        <v>91</v>
      </c>
    </row>
    <row r="23" spans="1:30" ht="15" customHeight="1" x14ac:dyDescent="0.2">
      <c r="A23" s="225"/>
      <c r="B23" s="222"/>
      <c r="C23" s="222"/>
      <c r="D23" s="222"/>
      <c r="E23" s="222"/>
      <c r="F23" s="226"/>
    </row>
    <row r="24" spans="1:30" ht="15" customHeight="1" x14ac:dyDescent="0.2">
      <c r="A24" s="846" t="s">
        <v>66</v>
      </c>
      <c r="B24" s="846"/>
      <c r="C24" s="846"/>
      <c r="D24" s="846"/>
      <c r="E24" s="846"/>
      <c r="F24" s="846"/>
      <c r="G24" s="846"/>
      <c r="H24" s="846"/>
      <c r="I24" s="846"/>
      <c r="J24" s="846"/>
      <c r="K24" s="846"/>
      <c r="L24" s="846"/>
      <c r="M24" s="846"/>
    </row>
    <row r="25" spans="1:30" ht="15" customHeight="1" x14ac:dyDescent="0.2">
      <c r="A25" s="225"/>
      <c r="B25" s="803" t="s">
        <v>377</v>
      </c>
      <c r="C25" s="804"/>
      <c r="D25" s="804"/>
      <c r="E25" s="804"/>
      <c r="F25" s="804"/>
      <c r="G25" s="804"/>
      <c r="H25" s="804"/>
      <c r="I25" s="804"/>
      <c r="J25" s="804"/>
      <c r="K25" s="804"/>
      <c r="L25" s="804"/>
      <c r="M25" s="805"/>
    </row>
    <row r="26" spans="1:30" ht="13.5" thickBot="1" x14ac:dyDescent="0.25">
      <c r="A26" s="228" t="str">
        <f>tableau!A16</f>
        <v>Catégorie</v>
      </c>
      <c r="B26" s="229">
        <v>1</v>
      </c>
      <c r="C26" s="229">
        <v>2</v>
      </c>
      <c r="D26" s="229">
        <v>3</v>
      </c>
      <c r="E26" s="229">
        <v>4</v>
      </c>
      <c r="F26" s="229">
        <v>5</v>
      </c>
      <c r="G26" s="229">
        <v>6</v>
      </c>
      <c r="H26" s="230">
        <v>7</v>
      </c>
      <c r="I26" s="229">
        <v>8</v>
      </c>
      <c r="J26" s="229">
        <v>9</v>
      </c>
      <c r="K26" s="229">
        <v>10</v>
      </c>
      <c r="L26" s="229" t="s">
        <v>378</v>
      </c>
      <c r="M26" s="231" t="s">
        <v>105</v>
      </c>
    </row>
    <row r="27" spans="1:30" ht="64.5" thickTop="1" x14ac:dyDescent="0.2">
      <c r="A27" s="232" t="s">
        <v>379</v>
      </c>
      <c r="B27" s="233">
        <f>tableau!C17</f>
        <v>20</v>
      </c>
      <c r="C27" s="233">
        <f>tableau!D17</f>
        <v>18</v>
      </c>
      <c r="D27" s="233">
        <f>tableau!E17</f>
        <v>16</v>
      </c>
      <c r="E27" s="233">
        <f>tableau!F17</f>
        <v>14</v>
      </c>
      <c r="F27" s="233">
        <f>tableau!G17</f>
        <v>8</v>
      </c>
      <c r="G27" s="233">
        <f>tableau!H17</f>
        <v>7</v>
      </c>
      <c r="H27" s="233">
        <f>tableau!I17</f>
        <v>6</v>
      </c>
      <c r="I27" s="233">
        <f>tableau!J17</f>
        <v>5</v>
      </c>
      <c r="J27" s="233">
        <f>tableau!K17</f>
        <v>4</v>
      </c>
      <c r="K27" s="233">
        <f>tableau!L17</f>
        <v>3</v>
      </c>
      <c r="L27" s="233">
        <f>tableau!M17</f>
        <v>1</v>
      </c>
      <c r="M27" s="234">
        <v>16</v>
      </c>
    </row>
    <row r="28" spans="1:30" ht="63.75" x14ac:dyDescent="0.2">
      <c r="A28" s="235" t="s">
        <v>583</v>
      </c>
      <c r="B28" s="236">
        <f>tableau!C18</f>
        <v>25</v>
      </c>
      <c r="C28" s="236">
        <f>tableau!D18</f>
        <v>23</v>
      </c>
      <c r="D28" s="236">
        <f>tableau!E18</f>
        <v>20</v>
      </c>
      <c r="E28" s="236">
        <f>tableau!F18</f>
        <v>18</v>
      </c>
      <c r="F28" s="236">
        <f>tableau!G18</f>
        <v>11</v>
      </c>
      <c r="G28" s="236">
        <f>tableau!H18</f>
        <v>10</v>
      </c>
      <c r="H28" s="236">
        <f>tableau!I18</f>
        <v>9</v>
      </c>
      <c r="I28" s="236">
        <f>tableau!J18</f>
        <v>8</v>
      </c>
      <c r="J28" s="236">
        <f>tableau!K18</f>
        <v>7</v>
      </c>
      <c r="K28" s="236">
        <f>tableau!L18</f>
        <v>6</v>
      </c>
      <c r="L28" s="236">
        <f>tableau!M18</f>
        <v>3</v>
      </c>
      <c r="M28" s="237">
        <v>20</v>
      </c>
    </row>
    <row r="29" spans="1:30" x14ac:dyDescent="0.2">
      <c r="E29" s="225"/>
      <c r="F29" s="225"/>
    </row>
    <row r="30" spans="1:30" x14ac:dyDescent="0.2">
      <c r="A30" s="223" t="s">
        <v>419</v>
      </c>
      <c r="E30" s="225"/>
      <c r="F30" s="225"/>
    </row>
    <row r="31" spans="1:30" x14ac:dyDescent="0.2">
      <c r="A31" s="782" t="s">
        <v>481</v>
      </c>
      <c r="B31" s="782"/>
      <c r="C31" s="782"/>
      <c r="D31" s="782"/>
      <c r="E31" s="782"/>
      <c r="F31" s="782"/>
      <c r="G31" s="782"/>
      <c r="H31" s="782"/>
      <c r="I31" s="782"/>
      <c r="J31" s="782"/>
      <c r="K31" s="782"/>
      <c r="L31" s="782"/>
      <c r="M31" s="782"/>
    </row>
    <row r="32" spans="1:30" x14ac:dyDescent="0.2">
      <c r="A32" s="782" t="s">
        <v>480</v>
      </c>
      <c r="B32" s="782"/>
      <c r="C32" s="782"/>
      <c r="D32" s="782"/>
      <c r="E32" s="782"/>
      <c r="F32" s="782"/>
      <c r="G32" s="782"/>
      <c r="H32" s="782"/>
      <c r="I32" s="782"/>
      <c r="J32" s="782"/>
      <c r="K32" s="782"/>
      <c r="L32" s="782"/>
      <c r="M32" s="782"/>
    </row>
    <row r="33" spans="1:13" x14ac:dyDescent="0.2">
      <c r="A33" s="782" t="s">
        <v>479</v>
      </c>
      <c r="B33" s="782"/>
      <c r="C33" s="782"/>
      <c r="D33" s="782"/>
      <c r="E33" s="782"/>
      <c r="F33" s="782"/>
      <c r="G33" s="782"/>
      <c r="H33" s="782"/>
      <c r="I33" s="782"/>
      <c r="J33" s="782"/>
      <c r="K33" s="782"/>
      <c r="L33" s="782"/>
      <c r="M33" s="782"/>
    </row>
    <row r="34" spans="1:13" x14ac:dyDescent="0.2">
      <c r="A34" s="782" t="s">
        <v>482</v>
      </c>
      <c r="B34" s="782"/>
      <c r="C34" s="782"/>
      <c r="D34" s="782"/>
      <c r="E34" s="782"/>
      <c r="F34" s="782"/>
      <c r="G34" s="782"/>
      <c r="H34" s="782"/>
      <c r="I34" s="782"/>
      <c r="J34" s="782"/>
      <c r="K34" s="782"/>
      <c r="L34" s="782"/>
      <c r="M34" s="782"/>
    </row>
    <row r="35" spans="1:13" x14ac:dyDescent="0.2">
      <c r="A35" s="811" t="str">
        <f>_xlfn.CONCAT(gestion!$V$49,", ",gestion!$V$50)</f>
        <v>Seules les compétitions régionales inscrites ci-dessous sont éligibles pour les lauréats, S.V.P. n'en ajouter aucune autre.</v>
      </c>
      <c r="B35" s="811"/>
      <c r="C35" s="811"/>
      <c r="D35" s="811"/>
      <c r="E35" s="811"/>
      <c r="F35" s="811"/>
      <c r="G35" s="811"/>
      <c r="H35" s="811"/>
      <c r="I35" s="811"/>
      <c r="J35" s="811"/>
      <c r="K35" s="811"/>
      <c r="L35" s="811"/>
      <c r="M35" s="811"/>
    </row>
    <row r="36" spans="1:13" x14ac:dyDescent="0.2">
      <c r="A36" s="255" t="str">
        <f>gestion!$V$45</f>
        <v>Aucun point de participation n'est accordé.</v>
      </c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</row>
    <row r="37" spans="1:13" x14ac:dyDescent="0.2">
      <c r="A37" s="255" t="str">
        <f>gestion!$V$43</f>
        <v xml:space="preserve">N.B. :  Joindre une copie très lisible des résultats de compétition </v>
      </c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</row>
    <row r="38" spans="1:13" x14ac:dyDescent="0.2">
      <c r="A38" s="811"/>
      <c r="B38" s="811"/>
      <c r="C38" s="811"/>
      <c r="D38" s="811"/>
      <c r="E38" s="811"/>
      <c r="F38" s="811"/>
    </row>
    <row r="39" spans="1:13" s="278" customFormat="1" x14ac:dyDescent="0.2">
      <c r="A39" s="277" t="s">
        <v>31</v>
      </c>
      <c r="B39" s="841" t="s">
        <v>388</v>
      </c>
      <c r="C39" s="842"/>
      <c r="D39" s="841" t="s">
        <v>389</v>
      </c>
      <c r="E39" s="842"/>
      <c r="F39" s="841" t="s">
        <v>68</v>
      </c>
      <c r="G39" s="842"/>
      <c r="H39" s="841" t="s">
        <v>32</v>
      </c>
      <c r="I39" s="842"/>
      <c r="J39" s="843" t="s">
        <v>6</v>
      </c>
      <c r="K39" s="844"/>
    </row>
    <row r="40" spans="1:13" x14ac:dyDescent="0.2">
      <c r="A40" s="279" t="str">
        <f>+gestion!W13</f>
        <v>Invitation Rosemère Jan. 2019</v>
      </c>
      <c r="B40" s="819"/>
      <c r="C40" s="820"/>
      <c r="D40" s="819"/>
      <c r="E40" s="820"/>
      <c r="F40" s="817" t="s">
        <v>107</v>
      </c>
      <c r="G40" s="818"/>
      <c r="H40" s="819"/>
      <c r="I40" s="820"/>
      <c r="J40" s="821" t="str">
        <f>IF(OR(B40&lt;2,B40="",H40="",H40&lt;1,H40&gt;B40-1,D40="",D40&lt;=1,D40&gt;11,AND(B40&gt;=5,H40&gt;=5)),"",IF(B40&gt;=5,VLOOKUP(H40,tableau!$C$1:$M$6,HLOOKUP(D40,tableau!$C$1:$M$1,1,FALSE),FALSE),IF(B40=4,VLOOKUP(H40,tableau!$C$7:$M$9,HLOOKUP(D40,tableau!$C$1:$M$1,1,FALSE),FALSE),IF(B40=3,VLOOKUP(H40,tableau!$C$10:$M$11,HLOOKUP(D40,tableau!$C$1:$M$1,1,FALSE),FALSE),IF(B40=2,VLOOKUP(H40,tableau!$C$12:$M$12,HLOOKUP(D40,tableau!$C$1:$M$1,1,FALSE),FALSE),"")))))</f>
        <v/>
      </c>
      <c r="K40" s="822"/>
      <c r="L40" s="212"/>
      <c r="M40" s="212"/>
    </row>
    <row r="41" spans="1:13" x14ac:dyDescent="0.2">
      <c r="A41" s="282" t="str">
        <f>+gestion!W14</f>
        <v>Jeux du Québec</v>
      </c>
      <c r="B41" s="826"/>
      <c r="C41" s="827"/>
      <c r="D41" s="826"/>
      <c r="E41" s="827"/>
      <c r="F41" s="826" t="s">
        <v>67</v>
      </c>
      <c r="G41" s="827"/>
      <c r="H41" s="826"/>
      <c r="I41" s="827"/>
      <c r="J41" s="830" t="str">
        <f>IF(OR(B41&lt;2,B41="",H41="",H41&lt;1,H41&gt;B41-1,D41="",D41&lt;=1,D41&gt;11,AND(B41&gt;=5,H41&gt;=5)),"",IF(B41&gt;=5,VLOOKUP(H41,tableau!$C$1:$M$6,HLOOKUP(D41,tableau!$C$1:$M$1,1,FALSE),FALSE),IF(B41=4,VLOOKUP(H41,tableau!$C$7:$M$9,HLOOKUP(D41,tableau!$C$1:$M$1,1,FALSE),FALSE),IF(B41=3,VLOOKUP(H41,tableau!$C$10:$M$11,HLOOKUP(D41,tableau!$C$1:$M$1,1,FALSE),FALSE),IF(B41=2,VLOOKUP(H41,tableau!$C$12:$M$12,HLOOKUP(D41,tableau!$C$1:$M$1,1,FALSE),FALSE),"")))))</f>
        <v/>
      </c>
      <c r="K41" s="831"/>
      <c r="L41" s="212"/>
      <c r="M41" s="212"/>
    </row>
    <row r="42" spans="1:13" x14ac:dyDescent="0.2">
      <c r="A42" s="283" t="str">
        <f>+gestion!X14</f>
        <v>Finale Régionale</v>
      </c>
      <c r="B42" s="828"/>
      <c r="C42" s="829"/>
      <c r="D42" s="828"/>
      <c r="E42" s="829"/>
      <c r="F42" s="828"/>
      <c r="G42" s="829"/>
      <c r="H42" s="828"/>
      <c r="I42" s="829"/>
      <c r="J42" s="832"/>
      <c r="K42" s="833"/>
      <c r="L42" s="212"/>
      <c r="M42" s="212"/>
    </row>
    <row r="43" spans="1:13" x14ac:dyDescent="0.2">
      <c r="A43" s="282" t="str">
        <f>+gestion!W15</f>
        <v>Invitation Lachute</v>
      </c>
      <c r="B43" s="819"/>
      <c r="C43" s="820"/>
      <c r="D43" s="819"/>
      <c r="E43" s="820"/>
      <c r="F43" s="817" t="s">
        <v>107</v>
      </c>
      <c r="G43" s="818"/>
      <c r="H43" s="819"/>
      <c r="I43" s="820"/>
      <c r="J43" s="821" t="str">
        <f>IF(OR(B43&lt;2,B43="",H43="",H43&lt;1,H43&gt;B43-1,D43="",D43&lt;=1,D43&gt;11,AND(B43&gt;=5,H43&gt;=5)),"",IF(B43&gt;=5,VLOOKUP(H43,tableau!$C$1:$M$6,HLOOKUP(D43,tableau!$C$1:$M$1,1,FALSE),FALSE),IF(B43=4,VLOOKUP(H43,tableau!$C$7:$M$9,HLOOKUP(D43,tableau!$C$1:$M$1,1,FALSE),FALSE),IF(B43=3,VLOOKUP(H43,tableau!$C$10:$M$11,HLOOKUP(D43,tableau!$C$1:$M$1,1,FALSE),FALSE),IF(B43=2,VLOOKUP(H43,tableau!$C$12:$M$12,HLOOKUP(D43,tableau!$C$1:$M$1,1,FALSE),FALSE),"")))))</f>
        <v/>
      </c>
      <c r="K43" s="822"/>
      <c r="L43" s="212"/>
      <c r="M43" s="212"/>
    </row>
    <row r="44" spans="1:13" x14ac:dyDescent="0.2">
      <c r="A44" s="282" t="str">
        <f>+gestion!W16</f>
        <v>Jeux du Québec</v>
      </c>
      <c r="B44" s="825"/>
      <c r="C44" s="825"/>
      <c r="D44" s="825"/>
      <c r="E44" s="825"/>
      <c r="F44" s="825" t="s">
        <v>67</v>
      </c>
      <c r="G44" s="825"/>
      <c r="H44" s="825"/>
      <c r="I44" s="825"/>
      <c r="J44" s="830">
        <f>IF(L44="oui",16,IF(ISTEXT(H44)=TRUE,0,IF(H44&gt;=1,IF(H44&gt;=11,1,HLOOKUP(H44,tableau!$C$16:$L$18,2,FALSE)),0)))</f>
        <v>0</v>
      </c>
      <c r="K44" s="831"/>
      <c r="L44" s="212"/>
      <c r="M44" s="212"/>
    </row>
    <row r="45" spans="1:13" x14ac:dyDescent="0.2">
      <c r="A45" s="283" t="str">
        <f>+gestion!X16</f>
        <v>Finale Provinciale</v>
      </c>
      <c r="B45" s="825"/>
      <c r="C45" s="825"/>
      <c r="D45" s="825"/>
      <c r="E45" s="825"/>
      <c r="F45" s="825"/>
      <c r="G45" s="825"/>
      <c r="H45" s="825"/>
      <c r="I45" s="825"/>
      <c r="J45" s="832"/>
      <c r="K45" s="833"/>
      <c r="L45" s="212"/>
      <c r="M45" s="212"/>
    </row>
    <row r="46" spans="1:13" x14ac:dyDescent="0.2">
      <c r="A46" s="586" t="str">
        <f>+gestion!W3</f>
        <v>Provinciaux d'été</v>
      </c>
      <c r="B46" s="819"/>
      <c r="C46" s="820"/>
      <c r="D46" s="819"/>
      <c r="E46" s="820"/>
      <c r="F46" s="819" t="s">
        <v>45</v>
      </c>
      <c r="G46" s="820"/>
      <c r="H46" s="819"/>
      <c r="I46" s="820"/>
      <c r="J46" s="821">
        <f>IF(L46="oui",16,IF(ISTEXT(H46)=TRUE,0,IF(H46&gt;=1,IF(H46&gt;=11,1,HLOOKUP(H46,tableau!$C$16:$L$18,2,FALSE)),0)))</f>
        <v>0</v>
      </c>
      <c r="K46" s="822"/>
      <c r="L46" s="212"/>
      <c r="M46" s="212"/>
    </row>
    <row r="47" spans="1:13" ht="16.5" customHeight="1" x14ac:dyDescent="0.2">
      <c r="A47" s="286" t="str">
        <f>+gestion!W5</f>
        <v>Sous-Section</v>
      </c>
      <c r="B47" s="819"/>
      <c r="C47" s="820"/>
      <c r="D47" s="819"/>
      <c r="E47" s="820"/>
      <c r="F47" s="819" t="s">
        <v>45</v>
      </c>
      <c r="G47" s="820"/>
      <c r="H47" s="819"/>
      <c r="I47" s="820"/>
      <c r="J47" s="821">
        <f>IF(L47="oui",16,IF(ISTEXT(H47)=TRUE,0,IF(H47&gt;=1,IF(H47&gt;=11,1,HLOOKUP(H47,tableau!$C$16:$L$18,2,FALSE)),0)))</f>
        <v>0</v>
      </c>
      <c r="K47" s="822"/>
      <c r="L47" s="212"/>
      <c r="M47" s="212"/>
    </row>
    <row r="48" spans="1:13" ht="16.5" customHeight="1" x14ac:dyDescent="0.2">
      <c r="A48" s="286" t="str">
        <f>+gestion!W19</f>
        <v>Section A programme court</v>
      </c>
      <c r="B48" s="819"/>
      <c r="C48" s="820"/>
      <c r="D48" s="819"/>
      <c r="E48" s="820"/>
      <c r="F48" s="819" t="s">
        <v>402</v>
      </c>
      <c r="G48" s="820"/>
      <c r="H48" s="819"/>
      <c r="I48" s="820"/>
      <c r="J48" s="821">
        <f>IF(L48="oui",16,IF(ISTEXT(H48)=TRUE,0,IF(H48&gt;=1,IF(H48&gt;=11,1,HLOOKUP(H48,tableau!$C$16:$L$18,2,FALSE)),0)))</f>
        <v>0</v>
      </c>
      <c r="K48" s="822"/>
      <c r="L48" s="212"/>
      <c r="M48" s="212"/>
    </row>
    <row r="49" spans="1:13" ht="16.5" customHeight="1" x14ac:dyDescent="0.2">
      <c r="A49" s="286" t="str">
        <f>+gestion!W20</f>
        <v>Section A programme libre</v>
      </c>
      <c r="B49" s="819"/>
      <c r="C49" s="820"/>
      <c r="D49" s="819"/>
      <c r="E49" s="820"/>
      <c r="F49" s="819" t="s">
        <v>67</v>
      </c>
      <c r="G49" s="820"/>
      <c r="H49" s="819"/>
      <c r="I49" s="820"/>
      <c r="J49" s="821">
        <f>IF(L49="oui",16,IF(ISTEXT(H49)=TRUE,0,IF(H49&gt;=1,IF(H49&gt;=11,1,HLOOKUP(H49,tableau!$C$16:$L$18,2,FALSE)),0)))</f>
        <v>0</v>
      </c>
      <c r="K49" s="822"/>
      <c r="L49" s="212"/>
      <c r="M49" s="212"/>
    </row>
    <row r="50" spans="1:13" x14ac:dyDescent="0.2">
      <c r="A50" s="282" t="str">
        <f>+gestion!W17</f>
        <v>Invitation Richard Gauthier</v>
      </c>
      <c r="B50" s="819"/>
      <c r="C50" s="820"/>
      <c r="D50" s="819"/>
      <c r="E50" s="820"/>
      <c r="F50" s="817" t="s">
        <v>107</v>
      </c>
      <c r="G50" s="818"/>
      <c r="H50" s="819"/>
      <c r="I50" s="820"/>
      <c r="J50" s="821" t="str">
        <f>IF(OR(B50&lt;2,B50="",H50="",H50&lt;1,H50&gt;B50-1,D50="",D50&lt;=1,D50&gt;11,AND(B50&gt;=5,H50&gt;=5)),"",IF(B50&gt;=5,VLOOKUP(H50,tableau!$C$1:$M$6,HLOOKUP(D50,tableau!$C$1:$M$1,1,FALSE),FALSE),IF(B50=4,VLOOKUP(H50,tableau!$C$7:$M$9,HLOOKUP(D50,tableau!$C$1:$M$1,1,FALSE),FALSE),IF(B50=3,VLOOKUP(H50,tableau!$C$10:$M$11,HLOOKUP(D50,tableau!$C$1:$M$1,1,FALSE),FALSE),IF(B50=2,VLOOKUP(H50,tableau!$C$12:$M$12,HLOOKUP(D50,tableau!$C$1:$M$1,1,FALSE),FALSE),"")))))</f>
        <v/>
      </c>
      <c r="K50" s="822"/>
      <c r="L50" s="212"/>
      <c r="M50" s="212"/>
    </row>
    <row r="51" spans="1:13" x14ac:dyDescent="0.2">
      <c r="A51" s="282" t="str">
        <f>+gestion!W18</f>
        <v>Invitation St-Eustache</v>
      </c>
      <c r="B51" s="819"/>
      <c r="C51" s="820"/>
      <c r="D51" s="819"/>
      <c r="E51" s="820"/>
      <c r="F51" s="817" t="s">
        <v>107</v>
      </c>
      <c r="G51" s="818"/>
      <c r="H51" s="819"/>
      <c r="I51" s="820"/>
      <c r="J51" s="821" t="str">
        <f>IF(OR(B51&lt;2,B51="",H51="",H51&lt;1,H51&gt;B51-1,D51="",D51&lt;=1,D51&gt;11,AND(B51&gt;=5,H51&gt;=5)),"",IF(B51&gt;=5,VLOOKUP(H51,tableau!$C$1:$M$6,HLOOKUP(D51,tableau!$C$1:$M$1,1,FALSE),FALSE),IF(B51=4,VLOOKUP(H51,tableau!$C$7:$M$9,HLOOKUP(D51,tableau!$C$1:$M$1,1,FALSE),FALSE),IF(B51=3,VLOOKUP(H51,tableau!$C$10:$M$11,HLOOKUP(D51,tableau!$C$1:$M$1,1,FALSE),FALSE),IF(B51=2,VLOOKUP(H51,tableau!$C$12:$M$12,HLOOKUP(D51,tableau!$C$1:$M$1,1,FALSE),FALSE),"")))))</f>
        <v/>
      </c>
      <c r="K51" s="822"/>
      <c r="L51" s="212"/>
      <c r="M51" s="212"/>
    </row>
    <row r="52" spans="1:13" x14ac:dyDescent="0.2">
      <c r="A52" s="282" t="str">
        <f>+gestion!X13</f>
        <v>Invitation Rosemère Déc. 2019</v>
      </c>
      <c r="B52" s="819"/>
      <c r="C52" s="820"/>
      <c r="D52" s="819"/>
      <c r="E52" s="820"/>
      <c r="F52" s="817" t="s">
        <v>107</v>
      </c>
      <c r="G52" s="818"/>
      <c r="H52" s="819"/>
      <c r="I52" s="820"/>
      <c r="J52" s="821" t="str">
        <f>IF(OR(B52&lt;2,B52="",H52="",H52&lt;1,H52&gt;B52-1,D52="",D52&lt;=1,D52&gt;11,AND(B52&gt;=5,H52&gt;=5)),"",IF(B52&gt;=5,VLOOKUP(H52,tableau!$C$1:$M$6,HLOOKUP(D52,tableau!$C$1:$M$1,1,FALSE),FALSE),IF(B52=4,VLOOKUP(H52,tableau!$C$7:$M$9,HLOOKUP(D52,tableau!$C$1:$M$1,1,FALSE),FALSE),IF(B52=3,VLOOKUP(H52,tableau!$C$10:$M$11,HLOOKUP(D52,tableau!$C$1:$M$1,1,FALSE),FALSE),IF(B52=2,VLOOKUP(H52,tableau!$C$12:$M$12,HLOOKUP(D52,tableau!$C$1:$M$1,1,FALSE),FALSE),"")))))</f>
        <v/>
      </c>
      <c r="K52" s="822"/>
      <c r="L52" s="212"/>
      <c r="M52" s="212"/>
    </row>
    <row r="53" spans="1:13" ht="16.5" customHeight="1" x14ac:dyDescent="0.2">
      <c r="A53" s="286" t="str">
        <f>+gestion!V57</f>
        <v xml:space="preserve">Membre Équipe Québec </v>
      </c>
      <c r="B53" s="287" t="str">
        <f>+gestion!V58</f>
        <v>Année 2019-2020</v>
      </c>
      <c r="C53" s="287"/>
      <c r="D53" s="836" t="str">
        <f>+gestion!V59</f>
        <v>mettre oui dans case Classement</v>
      </c>
      <c r="E53" s="836"/>
      <c r="F53" s="836"/>
      <c r="G53" s="818"/>
      <c r="H53" s="819"/>
      <c r="I53" s="820"/>
      <c r="J53" s="830" t="str">
        <f>IF(H53="Oui",10,"")</f>
        <v/>
      </c>
      <c r="K53" s="831"/>
      <c r="L53" s="212"/>
      <c r="M53" s="212"/>
    </row>
    <row r="54" spans="1:13" s="264" customFormat="1" ht="13.5" thickBot="1" x14ac:dyDescent="0.25">
      <c r="A54" s="262"/>
      <c r="B54" s="262"/>
      <c r="C54" s="587"/>
      <c r="D54" s="587"/>
      <c r="E54" s="223"/>
      <c r="F54" s="223"/>
      <c r="G54" s="223"/>
      <c r="H54" s="835" t="s">
        <v>36</v>
      </c>
      <c r="I54" s="835"/>
      <c r="J54" s="834">
        <f>SUM(J40:J53)</f>
        <v>0</v>
      </c>
      <c r="K54" s="834"/>
      <c r="L54" s="310"/>
    </row>
    <row r="55" spans="1:13" ht="13.5" thickTop="1" x14ac:dyDescent="0.2">
      <c r="A55" s="291"/>
      <c r="B55" s="291"/>
      <c r="C55" s="291"/>
      <c r="D55" s="291"/>
      <c r="E55" s="291"/>
      <c r="F55" s="291"/>
      <c r="G55" s="291"/>
      <c r="H55" s="210"/>
    </row>
    <row r="56" spans="1:13" x14ac:dyDescent="0.2">
      <c r="H56" s="210"/>
    </row>
    <row r="57" spans="1:13" x14ac:dyDescent="0.2">
      <c r="C57" s="580" t="s">
        <v>52</v>
      </c>
      <c r="D57" s="580"/>
      <c r="H57" s="781" t="str">
        <f>+'données a remplir'!$F$8</f>
        <v/>
      </c>
      <c r="I57" s="781"/>
      <c r="J57" s="781"/>
      <c r="K57" s="781"/>
      <c r="L57" s="781"/>
    </row>
    <row r="58" spans="1:13" x14ac:dyDescent="0.2">
      <c r="C58" s="580"/>
      <c r="D58" s="245"/>
      <c r="H58" s="245"/>
      <c r="I58" s="245"/>
      <c r="J58" s="245"/>
      <c r="K58" s="245"/>
      <c r="L58" s="245"/>
    </row>
    <row r="59" spans="1:13" x14ac:dyDescent="0.2">
      <c r="C59" s="580" t="s">
        <v>53</v>
      </c>
      <c r="D59" s="580"/>
      <c r="H59" s="781" t="str">
        <f>+'données a remplir'!F9</f>
        <v/>
      </c>
      <c r="I59" s="781"/>
      <c r="J59" s="781"/>
      <c r="K59" s="781"/>
      <c r="L59" s="781"/>
    </row>
    <row r="60" spans="1:13" x14ac:dyDescent="0.2">
      <c r="C60" s="580"/>
      <c r="D60" s="245"/>
      <c r="H60" s="245"/>
      <c r="I60" s="245"/>
      <c r="J60" s="245"/>
      <c r="K60" s="245"/>
      <c r="L60" s="245"/>
    </row>
    <row r="61" spans="1:13" x14ac:dyDescent="0.2">
      <c r="C61" s="780" t="s">
        <v>54</v>
      </c>
      <c r="D61" s="780"/>
      <c r="H61" s="781" t="str">
        <f>+'données a remplir'!$F$10</f>
        <v/>
      </c>
      <c r="I61" s="781"/>
      <c r="J61" s="781"/>
      <c r="K61" s="781"/>
      <c r="L61" s="781"/>
    </row>
  </sheetData>
  <sheetProtection algorithmName="SHA-512" hashValue="hbQkZBlGp9li789tgFMII/XVAB2TH9iBqEKDKj7zIslsg9zt1cDVG/Z/z165UIW+G8TeSU++5ixdhkTA+5ihkw==" saltValue="2uDfcv5X9Hy4haPJkdHH7Q==" spinCount="100000" sheet="1" objects="1" scenarios="1"/>
  <protectedRanges>
    <protectedRange sqref="B40:E52" name="Plage2_1"/>
    <protectedRange sqref="H40:I52" name="Plage3_1"/>
    <protectedRange sqref="H53:I53" name="Plage4_1"/>
    <protectedRange sqref="B8:F10 J8:M10" name="Plage1_3"/>
  </protectedRanges>
  <mergeCells count="103">
    <mergeCell ref="J40:K40"/>
    <mergeCell ref="B43:C43"/>
    <mergeCell ref="D43:E43"/>
    <mergeCell ref="F43:G43"/>
    <mergeCell ref="H43:I43"/>
    <mergeCell ref="J43:K43"/>
    <mergeCell ref="B40:C40"/>
    <mergeCell ref="D40:E40"/>
    <mergeCell ref="A2:M2"/>
    <mergeCell ref="A3:M3"/>
    <mergeCell ref="A4:M4"/>
    <mergeCell ref="A5:M5"/>
    <mergeCell ref="A6:M6"/>
    <mergeCell ref="B12:F12"/>
    <mergeCell ref="B8:F8"/>
    <mergeCell ref="H8:I8"/>
    <mergeCell ref="H12:I12"/>
    <mergeCell ref="J12:M12"/>
    <mergeCell ref="J8:M8"/>
    <mergeCell ref="H9:I9"/>
    <mergeCell ref="B10:F10"/>
    <mergeCell ref="H10:I10"/>
    <mergeCell ref="J10:M10"/>
    <mergeCell ref="B11:C11"/>
    <mergeCell ref="D11:E11"/>
    <mergeCell ref="F11:G11"/>
    <mergeCell ref="H11:I11"/>
    <mergeCell ref="A34:M34"/>
    <mergeCell ref="B44:C45"/>
    <mergeCell ref="D44:E45"/>
    <mergeCell ref="A31:M31"/>
    <mergeCell ref="E22:F22"/>
    <mergeCell ref="H22:I22"/>
    <mergeCell ref="A15:M15"/>
    <mergeCell ref="A17:M17"/>
    <mergeCell ref="A19:M19"/>
    <mergeCell ref="E21:F21"/>
    <mergeCell ref="H21:I21"/>
    <mergeCell ref="A24:M24"/>
    <mergeCell ref="B25:M25"/>
    <mergeCell ref="A32:M32"/>
    <mergeCell ref="A33:M33"/>
    <mergeCell ref="B39:C39"/>
    <mergeCell ref="D39:E39"/>
    <mergeCell ref="F39:G39"/>
    <mergeCell ref="H39:I39"/>
    <mergeCell ref="J39:K39"/>
    <mergeCell ref="A38:F38"/>
    <mergeCell ref="A35:M35"/>
    <mergeCell ref="F40:G40"/>
    <mergeCell ref="H40:I40"/>
    <mergeCell ref="J48:K48"/>
    <mergeCell ref="B46:C46"/>
    <mergeCell ref="D46:E46"/>
    <mergeCell ref="F46:G46"/>
    <mergeCell ref="B48:C48"/>
    <mergeCell ref="D48:E48"/>
    <mergeCell ref="H46:I46"/>
    <mergeCell ref="H48:I48"/>
    <mergeCell ref="F41:G42"/>
    <mergeCell ref="H41:I42"/>
    <mergeCell ref="J41:K42"/>
    <mergeCell ref="J46:K46"/>
    <mergeCell ref="B41:C42"/>
    <mergeCell ref="D41:E42"/>
    <mergeCell ref="F44:G45"/>
    <mergeCell ref="H44:I45"/>
    <mergeCell ref="J44:K45"/>
    <mergeCell ref="J47:K47"/>
    <mergeCell ref="B47:C47"/>
    <mergeCell ref="D47:E47"/>
    <mergeCell ref="F47:G47"/>
    <mergeCell ref="H47:I47"/>
    <mergeCell ref="F48:G48"/>
    <mergeCell ref="B51:C51"/>
    <mergeCell ref="D51:E51"/>
    <mergeCell ref="F51:G51"/>
    <mergeCell ref="H51:I51"/>
    <mergeCell ref="J51:K51"/>
    <mergeCell ref="H54:I54"/>
    <mergeCell ref="J54:K54"/>
    <mergeCell ref="B49:C49"/>
    <mergeCell ref="D49:E49"/>
    <mergeCell ref="F49:G49"/>
    <mergeCell ref="H49:I49"/>
    <mergeCell ref="J49:K49"/>
    <mergeCell ref="D53:G53"/>
    <mergeCell ref="H53:I53"/>
    <mergeCell ref="J53:K53"/>
    <mergeCell ref="H50:I50"/>
    <mergeCell ref="J50:K50"/>
    <mergeCell ref="B50:C50"/>
    <mergeCell ref="D50:E50"/>
    <mergeCell ref="F50:G50"/>
    <mergeCell ref="C61:D61"/>
    <mergeCell ref="H61:L61"/>
    <mergeCell ref="B52:C52"/>
    <mergeCell ref="D52:E52"/>
    <mergeCell ref="F52:G52"/>
    <mergeCell ref="H52:I52"/>
    <mergeCell ref="J52:K52"/>
    <mergeCell ref="H59:L59"/>
    <mergeCell ref="H57:L57"/>
  </mergeCells>
  <dataValidations count="1">
    <dataValidation type="list" allowBlank="1" showInputMessage="1" showErrorMessage="1" promptTitle="Menu_BYE" sqref="H53" xr:uid="{00000000-0002-0000-1600-000000000000}">
      <formula1>Menu_Bye</formula1>
    </dataValidation>
  </dataValidations>
  <printOptions horizontalCentered="1"/>
  <pageMargins left="0" right="0" top="0.55118110236220474" bottom="0.55118110236220474" header="0.31496062992125984" footer="0.31496062992125984"/>
  <pageSetup scale="78" orientation="portrait" r:id="rId1"/>
  <headerFooter>
    <oddHeader>&amp;LLauréats 2019</oddHeader>
    <oddFooter>&amp;LCandidat 3&amp;C&amp;14PATINAGE LAURENTIDES&amp;R&amp;A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2D050"/>
  </sheetPr>
  <dimension ref="A1:AD60"/>
  <sheetViews>
    <sheetView showGridLines="0" zoomScaleNormal="100" workbookViewId="0">
      <selection activeCell="B8" sqref="B8:F8"/>
    </sheetView>
  </sheetViews>
  <sheetFormatPr baseColWidth="10" defaultRowHeight="12.75" x14ac:dyDescent="0.2"/>
  <cols>
    <col min="1" max="1" width="25.85546875" style="210" customWidth="1"/>
    <col min="2" max="3" width="8" style="210" customWidth="1"/>
    <col min="4" max="4" width="8.85546875" style="210" customWidth="1"/>
    <col min="5" max="7" width="8" style="210" customWidth="1"/>
    <col min="8" max="8" width="8" style="211" customWidth="1"/>
    <col min="9" max="13" width="8" style="210" customWidth="1"/>
    <col min="14" max="16384" width="11.42578125" style="212"/>
  </cols>
  <sheetData>
    <row r="1" spans="1:30" x14ac:dyDescent="0.2">
      <c r="A1" s="209"/>
      <c r="B1" s="209"/>
      <c r="C1" s="209"/>
      <c r="D1" s="209"/>
      <c r="E1" s="209"/>
      <c r="F1" s="209"/>
    </row>
    <row r="2" spans="1:30" x14ac:dyDescent="0.2">
      <c r="A2" s="794" t="s">
        <v>14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</row>
    <row r="3" spans="1:30" x14ac:dyDescent="0.2">
      <c r="A3" s="795" t="s">
        <v>43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</row>
    <row r="4" spans="1:30" s="214" customForma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</row>
    <row r="5" spans="1:30" s="214" customFormat="1" ht="15.75" customHeight="1" x14ac:dyDescent="0.25">
      <c r="A5" s="799" t="s">
        <v>5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</row>
    <row r="6" spans="1:30" s="214" customFormat="1" ht="15.75" customHeight="1" x14ac:dyDescent="0.2">
      <c r="A6" s="801" t="str">
        <f>+gestion!B31</f>
        <v>PATINEUSE RÉGIONALE JUVÉNILE EN SIMPLE</v>
      </c>
      <c r="B6" s="801"/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1"/>
    </row>
    <row r="8" spans="1:30" x14ac:dyDescent="0.2">
      <c r="A8" s="216" t="s">
        <v>48</v>
      </c>
      <c r="B8" s="790"/>
      <c r="C8" s="790"/>
      <c r="D8" s="790"/>
      <c r="E8" s="790"/>
      <c r="F8" s="790"/>
      <c r="H8" s="800" t="s">
        <v>51</v>
      </c>
      <c r="I8" s="800"/>
      <c r="J8" s="807"/>
      <c r="K8" s="807"/>
      <c r="L8" s="807"/>
      <c r="M8" s="807"/>
    </row>
    <row r="9" spans="1:30" x14ac:dyDescent="0.2">
      <c r="A9" s="216"/>
      <c r="B9" s="217"/>
      <c r="C9" s="217"/>
      <c r="D9" s="217"/>
      <c r="E9" s="217"/>
      <c r="F9" s="217"/>
      <c r="H9" s="800"/>
      <c r="I9" s="800"/>
      <c r="J9" s="307"/>
      <c r="K9" s="308"/>
      <c r="L9" s="308"/>
      <c r="M9" s="308"/>
    </row>
    <row r="10" spans="1:30" x14ac:dyDescent="0.2">
      <c r="A10" s="216" t="s">
        <v>74</v>
      </c>
      <c r="B10" s="790"/>
      <c r="C10" s="790"/>
      <c r="D10" s="790"/>
      <c r="E10" s="790"/>
      <c r="F10" s="790"/>
      <c r="H10" s="800" t="s">
        <v>13</v>
      </c>
      <c r="I10" s="800"/>
      <c r="J10" s="807"/>
      <c r="K10" s="807"/>
      <c r="L10" s="807"/>
      <c r="M10" s="807"/>
    </row>
    <row r="11" spans="1:30" x14ac:dyDescent="0.2">
      <c r="A11" s="294"/>
      <c r="B11" s="802"/>
      <c r="C11" s="802"/>
      <c r="D11" s="800"/>
      <c r="E11" s="800"/>
      <c r="F11" s="802"/>
      <c r="G11" s="802"/>
      <c r="H11" s="800"/>
      <c r="I11" s="800"/>
      <c r="J11" s="309"/>
      <c r="K11" s="309"/>
      <c r="L11" s="309"/>
      <c r="M11" s="309"/>
    </row>
    <row r="12" spans="1:30" x14ac:dyDescent="0.2">
      <c r="A12" s="261" t="s">
        <v>50</v>
      </c>
      <c r="B12" s="790">
        <f>'données a remplir'!$E$7</f>
        <v>0</v>
      </c>
      <c r="C12" s="790"/>
      <c r="D12" s="790"/>
      <c r="E12" s="790"/>
      <c r="F12" s="790"/>
      <c r="H12" s="800" t="s">
        <v>380</v>
      </c>
      <c r="I12" s="800"/>
      <c r="J12" s="807">
        <f>'données a remplir'!$E$6</f>
        <v>0</v>
      </c>
      <c r="K12" s="807">
        <f>'données a remplir'!$E$6</f>
        <v>0</v>
      </c>
      <c r="L12" s="807"/>
      <c r="M12" s="807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</row>
    <row r="13" spans="1:30" x14ac:dyDescent="0.2">
      <c r="A13" s="220"/>
      <c r="B13" s="221"/>
      <c r="C13" s="221"/>
      <c r="D13" s="220"/>
      <c r="E13" s="222"/>
      <c r="F13" s="222"/>
    </row>
    <row r="14" spans="1:30" ht="12.6" customHeight="1" x14ac:dyDescent="0.2">
      <c r="A14" s="223" t="s">
        <v>416</v>
      </c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</row>
    <row r="15" spans="1:30" ht="15" customHeight="1" x14ac:dyDescent="0.2">
      <c r="A15" s="806" t="str">
        <f>+gestion!$V$41</f>
        <v>Chaque Club enverra 3 candidatures.</v>
      </c>
      <c r="B15" s="806"/>
      <c r="C15" s="806"/>
      <c r="D15" s="806"/>
      <c r="E15" s="806"/>
      <c r="F15" s="806"/>
      <c r="G15" s="806"/>
      <c r="H15" s="806"/>
      <c r="I15" s="806"/>
      <c r="J15" s="806"/>
      <c r="K15" s="806"/>
      <c r="L15" s="806"/>
      <c r="M15" s="806"/>
      <c r="N15" s="224"/>
      <c r="O15" s="224"/>
      <c r="P15" s="224"/>
      <c r="Q15" s="224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</row>
    <row r="16" spans="1:30" ht="15" customHeight="1" x14ac:dyDescent="0.2">
      <c r="A16" s="806" t="str">
        <f>_xlfn.CONCAT(gestion!$B$141,"  ",gestion!$V$51,gestion!$Q$13)</f>
        <v>Limite d'age  Fille :      Ne pas avoir 14 ans au 1 juillet 2019</v>
      </c>
      <c r="B16" s="806"/>
      <c r="C16" s="806"/>
      <c r="D16" s="806"/>
      <c r="E16" s="806"/>
      <c r="F16" s="806"/>
      <c r="G16" s="806"/>
      <c r="H16" s="806"/>
      <c r="I16" s="806"/>
      <c r="J16" s="806"/>
      <c r="K16" s="806"/>
      <c r="L16" s="806"/>
      <c r="M16" s="806"/>
      <c r="N16" s="224"/>
      <c r="O16" s="224"/>
      <c r="P16" s="224"/>
      <c r="Q16" s="224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</row>
    <row r="17" spans="1:30" ht="15" customHeight="1" x14ac:dyDescent="0.2">
      <c r="A17" s="806" t="str">
        <f>gestion!$V$47</f>
        <v>Avoir compétitionné la majorité des compétitions dans cette catégorie</v>
      </c>
      <c r="B17" s="806"/>
      <c r="C17" s="806"/>
      <c r="D17" s="806"/>
      <c r="E17" s="806"/>
      <c r="F17" s="806"/>
      <c r="G17" s="806"/>
      <c r="H17" s="806"/>
      <c r="I17" s="806"/>
      <c r="J17" s="806"/>
      <c r="K17" s="806"/>
      <c r="L17" s="806"/>
      <c r="M17" s="806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</row>
    <row r="18" spans="1:30" ht="15" customHeight="1" x14ac:dyDescent="0.2">
      <c r="A18" s="256"/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</row>
    <row r="19" spans="1:30" ht="15" customHeight="1" x14ac:dyDescent="0.2">
      <c r="A19" s="846" t="s">
        <v>397</v>
      </c>
      <c r="B19" s="846"/>
      <c r="C19" s="846"/>
      <c r="D19" s="846"/>
      <c r="E19" s="846"/>
      <c r="F19" s="846"/>
      <c r="G19" s="846"/>
      <c r="H19" s="846"/>
      <c r="I19" s="846"/>
      <c r="J19" s="846"/>
      <c r="K19" s="846"/>
      <c r="L19" s="846"/>
      <c r="M19" s="846"/>
    </row>
    <row r="20" spans="1:30" ht="15" customHeight="1" x14ac:dyDescent="0.2">
      <c r="A20" s="256"/>
      <c r="B20" s="256"/>
      <c r="C20" s="256"/>
      <c r="D20" s="256"/>
      <c r="E20" s="256"/>
      <c r="F20" s="256"/>
      <c r="G20" s="256"/>
    </row>
    <row r="21" spans="1:30" ht="15" customHeight="1" thickBot="1" x14ac:dyDescent="0.25">
      <c r="A21" s="265" t="s">
        <v>394</v>
      </c>
      <c r="B21" s="267">
        <v>2</v>
      </c>
      <c r="C21" s="267">
        <v>3</v>
      </c>
      <c r="D21" s="267">
        <v>4</v>
      </c>
      <c r="E21" s="847">
        <v>5</v>
      </c>
      <c r="F21" s="847"/>
      <c r="G21" s="267">
        <v>6</v>
      </c>
      <c r="H21" s="847">
        <v>7</v>
      </c>
      <c r="I21" s="847"/>
      <c r="J21" s="268">
        <v>8</v>
      </c>
      <c r="K21" s="267">
        <v>9</v>
      </c>
      <c r="L21" s="267">
        <v>10</v>
      </c>
      <c r="M21" s="269">
        <v>11</v>
      </c>
    </row>
    <row r="22" spans="1:30" ht="27.75" customHeight="1" thickTop="1" x14ac:dyDescent="0.2">
      <c r="A22" s="270" t="s">
        <v>5</v>
      </c>
      <c r="B22" s="271" t="s">
        <v>291</v>
      </c>
      <c r="C22" s="271" t="s">
        <v>292</v>
      </c>
      <c r="D22" s="273" t="s">
        <v>400</v>
      </c>
      <c r="E22" s="845" t="s">
        <v>398</v>
      </c>
      <c r="F22" s="845"/>
      <c r="G22" s="271" t="s">
        <v>396</v>
      </c>
      <c r="H22" s="845" t="s">
        <v>395</v>
      </c>
      <c r="I22" s="845"/>
      <c r="J22" s="273" t="s">
        <v>399</v>
      </c>
      <c r="K22" s="271" t="s">
        <v>89</v>
      </c>
      <c r="L22" s="271" t="s">
        <v>90</v>
      </c>
      <c r="M22" s="274" t="s">
        <v>91</v>
      </c>
    </row>
    <row r="23" spans="1:30" ht="15" customHeight="1" x14ac:dyDescent="0.2">
      <c r="A23" s="225"/>
      <c r="B23" s="222"/>
      <c r="C23" s="222"/>
      <c r="D23" s="222"/>
      <c r="E23" s="222"/>
      <c r="F23" s="226"/>
    </row>
    <row r="24" spans="1:30" ht="15" customHeight="1" x14ac:dyDescent="0.2">
      <c r="A24" s="846" t="s">
        <v>66</v>
      </c>
      <c r="B24" s="846"/>
      <c r="C24" s="846"/>
      <c r="D24" s="846"/>
      <c r="E24" s="846"/>
      <c r="F24" s="846"/>
      <c r="G24" s="846"/>
      <c r="H24" s="846"/>
      <c r="I24" s="846"/>
      <c r="J24" s="846"/>
      <c r="K24" s="846"/>
      <c r="L24" s="846"/>
      <c r="M24" s="846"/>
    </row>
    <row r="25" spans="1:30" ht="15" customHeight="1" x14ac:dyDescent="0.2">
      <c r="A25" s="225"/>
      <c r="B25" s="803" t="s">
        <v>377</v>
      </c>
      <c r="C25" s="804"/>
      <c r="D25" s="804"/>
      <c r="E25" s="804"/>
      <c r="F25" s="804"/>
      <c r="G25" s="804"/>
      <c r="H25" s="804"/>
      <c r="I25" s="804"/>
      <c r="J25" s="804"/>
      <c r="K25" s="804"/>
      <c r="L25" s="804"/>
      <c r="M25" s="805"/>
    </row>
    <row r="26" spans="1:30" ht="13.5" thickBot="1" x14ac:dyDescent="0.25">
      <c r="A26" s="228" t="str">
        <f>tableau!A16</f>
        <v>Catégorie</v>
      </c>
      <c r="B26" s="229">
        <v>1</v>
      </c>
      <c r="C26" s="229">
        <v>2</v>
      </c>
      <c r="D26" s="229">
        <v>3</v>
      </c>
      <c r="E26" s="229">
        <v>4</v>
      </c>
      <c r="F26" s="229">
        <v>5</v>
      </c>
      <c r="G26" s="229">
        <v>6</v>
      </c>
      <c r="H26" s="230">
        <v>7</v>
      </c>
      <c r="I26" s="229">
        <v>8</v>
      </c>
      <c r="J26" s="229">
        <v>9</v>
      </c>
      <c r="K26" s="229">
        <v>10</v>
      </c>
      <c r="L26" s="229" t="s">
        <v>378</v>
      </c>
      <c r="M26" s="231" t="s">
        <v>105</v>
      </c>
    </row>
    <row r="27" spans="1:30" ht="64.5" thickTop="1" x14ac:dyDescent="0.2">
      <c r="A27" s="232" t="s">
        <v>379</v>
      </c>
      <c r="B27" s="233">
        <f>tableau!C17</f>
        <v>20</v>
      </c>
      <c r="C27" s="233">
        <f>tableau!D17</f>
        <v>18</v>
      </c>
      <c r="D27" s="233">
        <f>tableau!E17</f>
        <v>16</v>
      </c>
      <c r="E27" s="233">
        <f>tableau!F17</f>
        <v>14</v>
      </c>
      <c r="F27" s="233">
        <f>tableau!G17</f>
        <v>8</v>
      </c>
      <c r="G27" s="233">
        <f>tableau!H17</f>
        <v>7</v>
      </c>
      <c r="H27" s="233">
        <f>tableau!I17</f>
        <v>6</v>
      </c>
      <c r="I27" s="233">
        <f>tableau!J17</f>
        <v>5</v>
      </c>
      <c r="J27" s="233">
        <f>tableau!K17</f>
        <v>4</v>
      </c>
      <c r="K27" s="233">
        <f>tableau!L17</f>
        <v>3</v>
      </c>
      <c r="L27" s="233">
        <f>tableau!M17</f>
        <v>1</v>
      </c>
      <c r="M27" s="234">
        <v>16</v>
      </c>
    </row>
    <row r="28" spans="1:30" ht="63.75" x14ac:dyDescent="0.2">
      <c r="A28" s="235" t="s">
        <v>583</v>
      </c>
      <c r="B28" s="236">
        <f>tableau!C18</f>
        <v>25</v>
      </c>
      <c r="C28" s="236">
        <f>tableau!D18</f>
        <v>23</v>
      </c>
      <c r="D28" s="236">
        <f>tableau!E18</f>
        <v>20</v>
      </c>
      <c r="E28" s="236">
        <f>tableau!F18</f>
        <v>18</v>
      </c>
      <c r="F28" s="236">
        <f>tableau!G18</f>
        <v>11</v>
      </c>
      <c r="G28" s="236">
        <f>tableau!H18</f>
        <v>10</v>
      </c>
      <c r="H28" s="236">
        <f>tableau!I18</f>
        <v>9</v>
      </c>
      <c r="I28" s="236">
        <f>tableau!J18</f>
        <v>8</v>
      </c>
      <c r="J28" s="236">
        <f>tableau!K18</f>
        <v>7</v>
      </c>
      <c r="K28" s="236">
        <f>tableau!L18</f>
        <v>6</v>
      </c>
      <c r="L28" s="236">
        <f>tableau!M18</f>
        <v>3</v>
      </c>
      <c r="M28" s="237">
        <v>20</v>
      </c>
    </row>
    <row r="29" spans="1:30" x14ac:dyDescent="0.2">
      <c r="E29" s="225"/>
      <c r="F29" s="225"/>
    </row>
    <row r="30" spans="1:30" x14ac:dyDescent="0.2">
      <c r="A30" s="223" t="s">
        <v>419</v>
      </c>
      <c r="E30" s="225"/>
      <c r="F30" s="225"/>
    </row>
    <row r="31" spans="1:30" x14ac:dyDescent="0.2">
      <c r="A31" s="782" t="s">
        <v>481</v>
      </c>
      <c r="B31" s="782"/>
      <c r="C31" s="782"/>
      <c r="D31" s="782"/>
      <c r="E31" s="782"/>
      <c r="F31" s="782"/>
      <c r="G31" s="782"/>
      <c r="H31" s="782"/>
      <c r="I31" s="782"/>
      <c r="J31" s="782"/>
      <c r="K31" s="782"/>
      <c r="L31" s="782"/>
      <c r="M31" s="782"/>
    </row>
    <row r="32" spans="1:30" x14ac:dyDescent="0.2">
      <c r="A32" s="782" t="s">
        <v>480</v>
      </c>
      <c r="B32" s="782"/>
      <c r="C32" s="782"/>
      <c r="D32" s="782"/>
      <c r="E32" s="782"/>
      <c r="F32" s="782"/>
      <c r="G32" s="782"/>
      <c r="H32" s="782"/>
      <c r="I32" s="782"/>
      <c r="J32" s="782"/>
      <c r="K32" s="782"/>
      <c r="L32" s="782"/>
      <c r="M32" s="782"/>
    </row>
    <row r="33" spans="1:13" x14ac:dyDescent="0.2">
      <c r="A33" s="782" t="s">
        <v>479</v>
      </c>
      <c r="B33" s="782"/>
      <c r="C33" s="782"/>
      <c r="D33" s="782"/>
      <c r="E33" s="782"/>
      <c r="F33" s="782"/>
      <c r="G33" s="782"/>
      <c r="H33" s="782"/>
      <c r="I33" s="782"/>
      <c r="J33" s="782"/>
      <c r="K33" s="782"/>
      <c r="L33" s="782"/>
      <c r="M33" s="782"/>
    </row>
    <row r="34" spans="1:13" x14ac:dyDescent="0.2">
      <c r="A34" s="782" t="s">
        <v>482</v>
      </c>
      <c r="B34" s="782"/>
      <c r="C34" s="782"/>
      <c r="D34" s="782"/>
      <c r="E34" s="782"/>
      <c r="F34" s="782"/>
      <c r="G34" s="782"/>
      <c r="H34" s="782"/>
      <c r="I34" s="782"/>
      <c r="J34" s="782"/>
      <c r="K34" s="782"/>
      <c r="L34" s="782"/>
      <c r="M34" s="782"/>
    </row>
    <row r="35" spans="1:13" x14ac:dyDescent="0.2">
      <c r="A35" s="811" t="str">
        <f>_xlfn.CONCAT(gestion!$V$49,", ",gestion!$V$50)</f>
        <v>Seules les compétitions régionales inscrites ci-dessous sont éligibles pour les lauréats, S.V.P. n'en ajouter aucune autre.</v>
      </c>
      <c r="B35" s="811"/>
      <c r="C35" s="811"/>
      <c r="D35" s="811"/>
      <c r="E35" s="811"/>
      <c r="F35" s="811"/>
      <c r="G35" s="811"/>
      <c r="H35" s="811"/>
      <c r="I35" s="811"/>
      <c r="J35" s="811"/>
      <c r="K35" s="811"/>
      <c r="L35" s="811"/>
      <c r="M35" s="811"/>
    </row>
    <row r="36" spans="1:13" x14ac:dyDescent="0.2">
      <c r="A36" s="255" t="str">
        <f>gestion!$V$45</f>
        <v>Aucun point de participation n'est accordé.</v>
      </c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</row>
    <row r="37" spans="1:13" x14ac:dyDescent="0.2">
      <c r="A37" s="255" t="str">
        <f>gestion!$V$43</f>
        <v xml:space="preserve">N.B. :  Joindre une copie très lisible des résultats de compétition </v>
      </c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</row>
    <row r="38" spans="1:13" x14ac:dyDescent="0.2">
      <c r="A38" s="811"/>
      <c r="B38" s="811"/>
      <c r="C38" s="811"/>
      <c r="D38" s="811"/>
      <c r="E38" s="811"/>
      <c r="F38" s="811"/>
    </row>
    <row r="39" spans="1:13" s="278" customFormat="1" x14ac:dyDescent="0.2">
      <c r="A39" s="277" t="s">
        <v>31</v>
      </c>
      <c r="B39" s="841" t="s">
        <v>388</v>
      </c>
      <c r="C39" s="842"/>
      <c r="D39" s="841" t="s">
        <v>389</v>
      </c>
      <c r="E39" s="842"/>
      <c r="F39" s="841" t="s">
        <v>68</v>
      </c>
      <c r="G39" s="842"/>
      <c r="H39" s="841" t="s">
        <v>32</v>
      </c>
      <c r="I39" s="842"/>
      <c r="J39" s="843" t="s">
        <v>6</v>
      </c>
      <c r="K39" s="844"/>
    </row>
    <row r="40" spans="1:13" x14ac:dyDescent="0.2">
      <c r="A40" s="279" t="str">
        <f>+gestion!W13</f>
        <v>Invitation Rosemère Jan. 2019</v>
      </c>
      <c r="B40" s="819"/>
      <c r="C40" s="820"/>
      <c r="D40" s="819"/>
      <c r="E40" s="820"/>
      <c r="F40" s="819" t="s">
        <v>67</v>
      </c>
      <c r="G40" s="820"/>
      <c r="H40" s="819"/>
      <c r="I40" s="820"/>
      <c r="J40" s="821" t="str">
        <f>IF(OR(B40&lt;2,B40="",H40="",H40&lt;1,H40&gt;B40-1,D40="",D40&lt;=1,D40&gt;11,AND(B40&gt;=5,H40&gt;=5)),"",IF(B40&gt;=5,VLOOKUP(H40,tableau!$C$1:$M$6,HLOOKUP(D40,tableau!$C$1:$M$1,1,FALSE),FALSE),IF(B40=4,VLOOKUP(H40,tableau!$C$7:$M$9,HLOOKUP(D40,tableau!$C$1:$M$1,1,FALSE),FALSE),IF(B40=3,VLOOKUP(H40,tableau!$C$10:$M$11,HLOOKUP(D40,tableau!$C$1:$M$1,1,FALSE),FALSE),IF(B40=2,VLOOKUP(H40,tableau!$C$12:$M$12,HLOOKUP(D40,tableau!$C$1:$M$1,1,FALSE),FALSE),"")))))</f>
        <v/>
      </c>
      <c r="K40" s="822"/>
      <c r="L40" s="212"/>
      <c r="M40" s="212"/>
    </row>
    <row r="41" spans="1:13" x14ac:dyDescent="0.2">
      <c r="A41" s="282" t="str">
        <f>+gestion!W14</f>
        <v>Jeux du Québec</v>
      </c>
      <c r="B41" s="826"/>
      <c r="C41" s="827"/>
      <c r="D41" s="826"/>
      <c r="E41" s="827"/>
      <c r="F41" s="826" t="s">
        <v>67</v>
      </c>
      <c r="G41" s="827"/>
      <c r="H41" s="826"/>
      <c r="I41" s="827"/>
      <c r="J41" s="830" t="str">
        <f>IF(OR(B41&lt;2,B41="",H41="",H41&lt;1,H41&gt;B41-1,D41="",D41&lt;=1,D41&gt;11,AND(B41&gt;=5,H41&gt;=5)),"",IF(B41&gt;=5,VLOOKUP(H41,tableau!$C$1:$M$6,HLOOKUP(D41,tableau!$C$1:$M$1,1,FALSE),FALSE),IF(B41=4,VLOOKUP(H41,tableau!$C$7:$M$9,HLOOKUP(D41,tableau!$C$1:$M$1,1,FALSE),FALSE),IF(B41=3,VLOOKUP(H41,tableau!$C$10:$M$11,HLOOKUP(D41,tableau!$C$1:$M$1,1,FALSE),FALSE),IF(B41=2,VLOOKUP(H41,tableau!$C$12:$M$12,HLOOKUP(D41,tableau!$C$1:$M$1,1,FALSE),FALSE),"")))))</f>
        <v/>
      </c>
      <c r="K41" s="831"/>
      <c r="L41" s="212"/>
      <c r="M41" s="212"/>
    </row>
    <row r="42" spans="1:13" x14ac:dyDescent="0.2">
      <c r="A42" s="283" t="str">
        <f>+gestion!X14</f>
        <v>Finale Régionale</v>
      </c>
      <c r="B42" s="828"/>
      <c r="C42" s="829"/>
      <c r="D42" s="828"/>
      <c r="E42" s="829"/>
      <c r="F42" s="828"/>
      <c r="G42" s="829"/>
      <c r="H42" s="828"/>
      <c r="I42" s="829"/>
      <c r="J42" s="832"/>
      <c r="K42" s="833"/>
      <c r="L42" s="212"/>
      <c r="M42" s="212"/>
    </row>
    <row r="43" spans="1:13" x14ac:dyDescent="0.2">
      <c r="A43" s="282" t="str">
        <f>+gestion!W15</f>
        <v>Invitation Lachute</v>
      </c>
      <c r="B43" s="819"/>
      <c r="C43" s="820"/>
      <c r="D43" s="819"/>
      <c r="E43" s="820"/>
      <c r="F43" s="819" t="s">
        <v>67</v>
      </c>
      <c r="G43" s="820"/>
      <c r="H43" s="819"/>
      <c r="I43" s="820"/>
      <c r="J43" s="821" t="str">
        <f>IF(OR(B43&lt;2,B43="",H43="",H43&lt;1,H43&gt;B43-1,D43="",D43&lt;=1,D43&gt;11,AND(B43&gt;=5,H43&gt;=5)),"",IF(B43&gt;=5,VLOOKUP(H43,tableau!$C$1:$M$6,HLOOKUP(D43,tableau!$C$1:$M$1,1,FALSE),FALSE),IF(B43=4,VLOOKUP(H43,tableau!$C$7:$M$9,HLOOKUP(D43,tableau!$C$1:$M$1,1,FALSE),FALSE),IF(B43=3,VLOOKUP(H43,tableau!$C$10:$M$11,HLOOKUP(D43,tableau!$C$1:$M$1,1,FALSE),FALSE),IF(B43=2,VLOOKUP(H43,tableau!$C$12:$M$12,HLOOKUP(D43,tableau!$C$1:$M$1,1,FALSE),FALSE),"")))))</f>
        <v/>
      </c>
      <c r="K43" s="822"/>
      <c r="L43" s="212"/>
      <c r="M43" s="212"/>
    </row>
    <row r="44" spans="1:13" x14ac:dyDescent="0.2">
      <c r="A44" s="282" t="str">
        <f>+gestion!W17</f>
        <v>Invitation Richard Gauthier</v>
      </c>
      <c r="B44" s="819"/>
      <c r="C44" s="820"/>
      <c r="D44" s="819"/>
      <c r="E44" s="820"/>
      <c r="F44" s="819" t="s">
        <v>67</v>
      </c>
      <c r="G44" s="820"/>
      <c r="H44" s="819"/>
      <c r="I44" s="820"/>
      <c r="J44" s="821" t="str">
        <f>IF(OR(B44&lt;2,B44="",H44="",H44&lt;1,H44&gt;B44-1,D44="",D44&lt;=1,D44&gt;11,AND(B44&gt;=5,H44&gt;=5)),"",IF(B44&gt;=5,VLOOKUP(H44,tableau!$C$1:$M$6,HLOOKUP(D44,tableau!$C$1:$M$1,1,FALSE),FALSE),IF(B44=4,VLOOKUP(H44,tableau!$C$7:$M$9,HLOOKUP(D44,tableau!$C$1:$M$1,1,FALSE),FALSE),IF(B44=3,VLOOKUP(H44,tableau!$C$10:$M$11,HLOOKUP(D44,tableau!$C$1:$M$1,1,FALSE),FALSE),IF(B44=2,VLOOKUP(H44,tableau!$C$12:$M$12,HLOOKUP(D44,tableau!$C$1:$M$1,1,FALSE),FALSE),"")))))</f>
        <v/>
      </c>
      <c r="K44" s="822"/>
      <c r="L44" s="212"/>
      <c r="M44" s="212"/>
    </row>
    <row r="45" spans="1:13" x14ac:dyDescent="0.2">
      <c r="A45" s="282" t="str">
        <f>+gestion!W16</f>
        <v>Jeux du Québec</v>
      </c>
      <c r="B45" s="825"/>
      <c r="C45" s="825"/>
      <c r="D45" s="825"/>
      <c r="E45" s="825"/>
      <c r="F45" s="825" t="s">
        <v>67</v>
      </c>
      <c r="G45" s="825"/>
      <c r="H45" s="825"/>
      <c r="I45" s="825"/>
      <c r="J45" s="830">
        <f>IF(L45="oui",16,IF(ISTEXT(H45)=TRUE,0,IF(H45&gt;=1,IF(H45&gt;=11,1,HLOOKUP(H45,tableau!$C$16:$L$18,2,FALSE)),0)))</f>
        <v>0</v>
      </c>
      <c r="K45" s="831"/>
      <c r="L45" s="212"/>
      <c r="M45" s="212"/>
    </row>
    <row r="46" spans="1:13" x14ac:dyDescent="0.2">
      <c r="A46" s="283" t="str">
        <f>+gestion!X16</f>
        <v>Finale Provinciale</v>
      </c>
      <c r="B46" s="825"/>
      <c r="C46" s="825"/>
      <c r="D46" s="825"/>
      <c r="E46" s="825"/>
      <c r="F46" s="825"/>
      <c r="G46" s="825"/>
      <c r="H46" s="825"/>
      <c r="I46" s="825"/>
      <c r="J46" s="832"/>
      <c r="K46" s="833"/>
      <c r="L46" s="212"/>
      <c r="M46" s="212"/>
    </row>
    <row r="47" spans="1:13" x14ac:dyDescent="0.2">
      <c r="A47" s="297" t="str">
        <f>+gestion!W3</f>
        <v>Provinciaux d'été</v>
      </c>
      <c r="B47" s="819"/>
      <c r="C47" s="820"/>
      <c r="D47" s="819"/>
      <c r="E47" s="820"/>
      <c r="F47" s="819" t="s">
        <v>67</v>
      </c>
      <c r="G47" s="820"/>
      <c r="H47" s="819"/>
      <c r="I47" s="820"/>
      <c r="J47" s="821">
        <f>IF(L47="oui",16,IF(ISTEXT(H47)=TRUE,0,IF(H47&gt;=1,IF(H47&gt;=11,1,HLOOKUP(H47,tableau!$C$16:$L$18,2,FALSE)),0)))</f>
        <v>0</v>
      </c>
      <c r="K47" s="822"/>
      <c r="L47" s="212"/>
      <c r="M47" s="212"/>
    </row>
    <row r="48" spans="1:13" ht="16.5" customHeight="1" x14ac:dyDescent="0.2">
      <c r="A48" s="286" t="str">
        <f>+gestion!W7</f>
        <v>Georges-Ethier</v>
      </c>
      <c r="B48" s="819"/>
      <c r="C48" s="820"/>
      <c r="D48" s="819"/>
      <c r="E48" s="820"/>
      <c r="F48" s="819" t="s">
        <v>67</v>
      </c>
      <c r="G48" s="820"/>
      <c r="H48" s="819"/>
      <c r="I48" s="820"/>
      <c r="J48" s="821">
        <f>IF(L48="oui",16,IF(ISTEXT(H48)=TRUE,0,IF(H48&gt;=1,IF(H48&gt;=11,1,HLOOKUP(H48,tableau!$C$16:$L$18,2,FALSE)),0)))</f>
        <v>0</v>
      </c>
      <c r="K48" s="822"/>
      <c r="L48" s="212"/>
      <c r="M48" s="212"/>
    </row>
    <row r="49" spans="1:13" x14ac:dyDescent="0.2">
      <c r="A49" s="282" t="str">
        <f>+gestion!W18</f>
        <v>Invitation St-Eustache</v>
      </c>
      <c r="B49" s="819"/>
      <c r="C49" s="820"/>
      <c r="D49" s="819"/>
      <c r="E49" s="820"/>
      <c r="F49" s="819" t="s">
        <v>67</v>
      </c>
      <c r="G49" s="820"/>
      <c r="H49" s="819"/>
      <c r="I49" s="820"/>
      <c r="J49" s="821" t="str">
        <f>IF(OR(B49&lt;2,B49="",H49="",H49&lt;1,H49&gt;B49-1,D49="",D49&lt;=1,D49&gt;11,AND(B49&gt;=5,H49&gt;=5)),"",IF(B49&gt;=5,VLOOKUP(H49,tableau!$C$1:$M$6,HLOOKUP(D49,tableau!$C$1:$M$1,1,FALSE),FALSE),IF(B49=4,VLOOKUP(H49,tableau!$C$7:$M$9,HLOOKUP(D49,tableau!$C$1:$M$1,1,FALSE),FALSE),IF(B49=3,VLOOKUP(H49,tableau!$C$10:$M$11,HLOOKUP(D49,tableau!$C$1:$M$1,1,FALSE),FALSE),IF(B49=2,VLOOKUP(H49,tableau!$C$12:$M$12,HLOOKUP(D49,tableau!$C$1:$M$1,1,FALSE),FALSE),"")))))</f>
        <v/>
      </c>
      <c r="K49" s="822"/>
      <c r="L49" s="212"/>
      <c r="M49" s="212"/>
    </row>
    <row r="50" spans="1:13" x14ac:dyDescent="0.2">
      <c r="A50" s="297" t="str">
        <f>+gestion!W12</f>
        <v>Section B 2020</v>
      </c>
      <c r="B50" s="819"/>
      <c r="C50" s="820"/>
      <c r="D50" s="819"/>
      <c r="E50" s="820"/>
      <c r="F50" s="819" t="s">
        <v>67</v>
      </c>
      <c r="G50" s="820"/>
      <c r="H50" s="819"/>
      <c r="I50" s="820"/>
      <c r="J50" s="821">
        <f>IF(L50="oui",16,IF(ISTEXT(H50)=TRUE,0,IF(H50&gt;=1,IF(H50&gt;=11,1,HLOOKUP(H50,tableau!$C$16:$L$18,2,FALSE)),0)))</f>
        <v>0</v>
      </c>
      <c r="K50" s="822"/>
      <c r="L50" s="212"/>
      <c r="M50" s="212"/>
    </row>
    <row r="51" spans="1:13" x14ac:dyDescent="0.2">
      <c r="A51" s="279" t="str">
        <f>+gestion!X13</f>
        <v>Invitation Rosemère Déc. 2019</v>
      </c>
      <c r="B51" s="819"/>
      <c r="C51" s="820"/>
      <c r="D51" s="819"/>
      <c r="E51" s="820"/>
      <c r="F51" s="819" t="s">
        <v>67</v>
      </c>
      <c r="G51" s="820"/>
      <c r="H51" s="819"/>
      <c r="I51" s="820"/>
      <c r="J51" s="821" t="str">
        <f>IF(OR(B51&lt;2,B51="",H51="",H51&lt;1,H51&gt;B51-1,D51="",D51&lt;=1,D51&gt;11,AND(B51&gt;=5,H51&gt;=5)),"",IF(B51&gt;=5,VLOOKUP(H51,tableau!$C$1:$M$6,HLOOKUP(D51,tableau!$C$1:$M$1,1,FALSE),FALSE),IF(B51=4,VLOOKUP(H51,tableau!$C$7:$M$9,HLOOKUP(D51,tableau!$C$1:$M$1,1,FALSE),FALSE),IF(B51=3,VLOOKUP(H51,tableau!$C$10:$M$11,HLOOKUP(D51,tableau!$C$1:$M$1,1,FALSE),FALSE),IF(B51=2,VLOOKUP(H51,tableau!$C$12:$M$12,HLOOKUP(D51,tableau!$C$1:$M$1,1,FALSE),FALSE),"")))))</f>
        <v/>
      </c>
      <c r="K51" s="822"/>
      <c r="L51" s="212"/>
      <c r="M51" s="212"/>
    </row>
    <row r="52" spans="1:13" s="264" customFormat="1" ht="13.5" thickBot="1" x14ac:dyDescent="0.25">
      <c r="A52" s="262"/>
      <c r="B52" s="262"/>
      <c r="C52" s="288"/>
      <c r="D52" s="288"/>
      <c r="E52" s="223"/>
      <c r="F52" s="223"/>
      <c r="G52" s="223"/>
      <c r="H52" s="835" t="s">
        <v>36</v>
      </c>
      <c r="I52" s="835"/>
      <c r="J52" s="834">
        <f>SUM(J40:J51)</f>
        <v>0</v>
      </c>
      <c r="K52" s="834"/>
      <c r="L52" s="310"/>
    </row>
    <row r="53" spans="1:13" ht="13.5" thickTop="1" x14ac:dyDescent="0.2">
      <c r="A53" s="851"/>
      <c r="B53" s="851"/>
      <c r="C53" s="851"/>
      <c r="D53" s="851"/>
      <c r="E53" s="851"/>
      <c r="F53" s="851"/>
      <c r="G53" s="851"/>
      <c r="H53" s="210"/>
    </row>
    <row r="54" spans="1:13" ht="15.75" x14ac:dyDescent="0.25">
      <c r="A54" s="312"/>
      <c r="B54" s="312"/>
      <c r="C54" s="312"/>
      <c r="D54" s="312"/>
      <c r="E54" s="312"/>
      <c r="F54" s="312"/>
      <c r="G54" s="312"/>
      <c r="H54" s="312"/>
      <c r="I54" s="312"/>
      <c r="J54" s="312"/>
      <c r="K54" s="312"/>
      <c r="L54" s="312"/>
      <c r="M54" s="312"/>
    </row>
    <row r="55" spans="1:13" x14ac:dyDescent="0.2">
      <c r="A55" s="851"/>
      <c r="B55" s="851"/>
      <c r="C55" s="851"/>
      <c r="D55" s="851"/>
      <c r="E55" s="851"/>
      <c r="F55" s="851"/>
      <c r="G55" s="851"/>
      <c r="H55" s="210"/>
    </row>
    <row r="56" spans="1:13" x14ac:dyDescent="0.2">
      <c r="C56" s="293" t="s">
        <v>52</v>
      </c>
      <c r="D56" s="293"/>
      <c r="H56" s="781" t="str">
        <f>+'données a remplir'!$F$8</f>
        <v/>
      </c>
      <c r="I56" s="781"/>
      <c r="J56" s="781"/>
      <c r="K56" s="781"/>
      <c r="L56" s="781"/>
    </row>
    <row r="57" spans="1:13" x14ac:dyDescent="0.2">
      <c r="C57" s="293"/>
      <c r="D57" s="245"/>
      <c r="H57" s="245"/>
      <c r="I57" s="245"/>
      <c r="J57" s="245"/>
      <c r="K57" s="245"/>
      <c r="L57" s="245"/>
    </row>
    <row r="58" spans="1:13" x14ac:dyDescent="0.2">
      <c r="C58" s="293" t="s">
        <v>53</v>
      </c>
      <c r="D58" s="293"/>
      <c r="H58" s="781" t="str">
        <f>+'données a remplir'!F9</f>
        <v/>
      </c>
      <c r="I58" s="781"/>
      <c r="J58" s="781"/>
      <c r="K58" s="781"/>
      <c r="L58" s="781"/>
    </row>
    <row r="59" spans="1:13" x14ac:dyDescent="0.2">
      <c r="C59" s="293"/>
      <c r="D59" s="245"/>
      <c r="H59" s="245"/>
      <c r="I59" s="245"/>
      <c r="J59" s="245"/>
      <c r="K59" s="245"/>
      <c r="L59" s="245"/>
    </row>
    <row r="60" spans="1:13" x14ac:dyDescent="0.2">
      <c r="C60" s="780" t="s">
        <v>54</v>
      </c>
      <c r="D60" s="780"/>
      <c r="H60" s="781" t="str">
        <f>+'données a remplir'!$F$10</f>
        <v/>
      </c>
      <c r="I60" s="781"/>
      <c r="J60" s="781"/>
      <c r="K60" s="781"/>
      <c r="L60" s="781"/>
    </row>
  </sheetData>
  <sheetProtection algorithmName="SHA-512" hashValue="Kqlp13++Ei1LPxskznbi7FBY9XZU8H5f6v3+P/FqFBdsaSHPOyY7ON6sZs+6NXsvFGTeMvSQOzQ+c3XYedf0KQ==" saltValue="A9cLK7p5VhSco2LgwDkTDA==" spinCount="100000" sheet="1"/>
  <protectedRanges>
    <protectedRange sqref="H40:I51" name="Plage3"/>
    <protectedRange sqref="B40:E51" name="Plage2"/>
    <protectedRange sqref="B8:F10 J8:M10" name="Plage1_3_1"/>
  </protectedRanges>
  <mergeCells count="98">
    <mergeCell ref="A55:G55"/>
    <mergeCell ref="H56:L56"/>
    <mergeCell ref="H58:L58"/>
    <mergeCell ref="C60:D60"/>
    <mergeCell ref="H60:L60"/>
    <mergeCell ref="J52:K52"/>
    <mergeCell ref="A53:G53"/>
    <mergeCell ref="B49:C49"/>
    <mergeCell ref="D49:E49"/>
    <mergeCell ref="F49:G49"/>
    <mergeCell ref="H49:I49"/>
    <mergeCell ref="B50:C50"/>
    <mergeCell ref="D50:E50"/>
    <mergeCell ref="H51:I51"/>
    <mergeCell ref="F50:G50"/>
    <mergeCell ref="B51:C51"/>
    <mergeCell ref="D51:E51"/>
    <mergeCell ref="F51:G51"/>
    <mergeCell ref="J50:K50"/>
    <mergeCell ref="H50:I50"/>
    <mergeCell ref="B48:C48"/>
    <mergeCell ref="D48:E48"/>
    <mergeCell ref="F48:G48"/>
    <mergeCell ref="H48:I48"/>
    <mergeCell ref="J48:K48"/>
    <mergeCell ref="B44:C44"/>
    <mergeCell ref="D44:E44"/>
    <mergeCell ref="F47:G47"/>
    <mergeCell ref="H47:I47"/>
    <mergeCell ref="B45:C46"/>
    <mergeCell ref="D45:E46"/>
    <mergeCell ref="F45:G46"/>
    <mergeCell ref="H45:I46"/>
    <mergeCell ref="B47:C47"/>
    <mergeCell ref="D47:E47"/>
    <mergeCell ref="F44:G44"/>
    <mergeCell ref="H44:I44"/>
    <mergeCell ref="D41:E42"/>
    <mergeCell ref="F41:G42"/>
    <mergeCell ref="H41:I42"/>
    <mergeCell ref="B43:C43"/>
    <mergeCell ref="D43:E43"/>
    <mergeCell ref="F43:G43"/>
    <mergeCell ref="H43:I43"/>
    <mergeCell ref="A32:M32"/>
    <mergeCell ref="A33:M33"/>
    <mergeCell ref="A34:M34"/>
    <mergeCell ref="A38:F38"/>
    <mergeCell ref="B39:C39"/>
    <mergeCell ref="D39:E39"/>
    <mergeCell ref="F39:G39"/>
    <mergeCell ref="H39:I39"/>
    <mergeCell ref="E22:F22"/>
    <mergeCell ref="H22:I22"/>
    <mergeCell ref="A24:M24"/>
    <mergeCell ref="B25:M25"/>
    <mergeCell ref="A31:M31"/>
    <mergeCell ref="J12:M12"/>
    <mergeCell ref="A19:M19"/>
    <mergeCell ref="E21:F21"/>
    <mergeCell ref="H21:I21"/>
    <mergeCell ref="A15:M15"/>
    <mergeCell ref="A17:M17"/>
    <mergeCell ref="A16:M16"/>
    <mergeCell ref="B11:C11"/>
    <mergeCell ref="D11:E11"/>
    <mergeCell ref="F11:G11"/>
    <mergeCell ref="H11:I11"/>
    <mergeCell ref="B12:F12"/>
    <mergeCell ref="H12:I12"/>
    <mergeCell ref="H9:I9"/>
    <mergeCell ref="B8:F8"/>
    <mergeCell ref="B10:F10"/>
    <mergeCell ref="H10:I10"/>
    <mergeCell ref="J10:M10"/>
    <mergeCell ref="H8:I8"/>
    <mergeCell ref="J8:M8"/>
    <mergeCell ref="A2:M2"/>
    <mergeCell ref="A3:M3"/>
    <mergeCell ref="A4:M4"/>
    <mergeCell ref="A5:M5"/>
    <mergeCell ref="A6:M6"/>
    <mergeCell ref="J41:K42"/>
    <mergeCell ref="J45:K46"/>
    <mergeCell ref="A35:M35"/>
    <mergeCell ref="H52:I52"/>
    <mergeCell ref="J39:K39"/>
    <mergeCell ref="J40:K40"/>
    <mergeCell ref="J43:K43"/>
    <mergeCell ref="J44:K44"/>
    <mergeCell ref="J47:K47"/>
    <mergeCell ref="J49:K49"/>
    <mergeCell ref="J51:K51"/>
    <mergeCell ref="B40:C40"/>
    <mergeCell ref="D40:E40"/>
    <mergeCell ref="F40:G40"/>
    <mergeCell ref="H40:I40"/>
    <mergeCell ref="B41:C42"/>
  </mergeCells>
  <dataValidations disablePrompts="1" count="1">
    <dataValidation type="list" allowBlank="1" showInputMessage="1" showErrorMessage="1" promptTitle="Menu_BYE" sqref="L40:L41 L43:L45 L47:L51" xr:uid="{00000000-0002-0000-1700-000000000000}">
      <formula1>Menu_Bye</formula1>
    </dataValidation>
  </dataValidations>
  <printOptions horizontalCentered="1"/>
  <pageMargins left="0" right="0" top="0.55118110236220474" bottom="0.35433070866141736" header="0.31496062992125984" footer="0.31496062992125984"/>
  <pageSetup scale="79" orientation="portrait" r:id="rId1"/>
  <headerFooter>
    <oddHeader>&amp;LLauréats 2019</oddHeader>
    <oddFooter>&amp;LCandidat 1&amp;C&amp;14PATINAGE LAURENTIDES&amp;R&amp;A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92D050"/>
  </sheetPr>
  <dimension ref="A1:AD59"/>
  <sheetViews>
    <sheetView showGridLines="0" zoomScaleNormal="100" workbookViewId="0">
      <selection activeCell="B8" sqref="B8:F8"/>
    </sheetView>
  </sheetViews>
  <sheetFormatPr baseColWidth="10" defaultRowHeight="12.75" x14ac:dyDescent="0.2"/>
  <cols>
    <col min="1" max="1" width="25.85546875" style="210" customWidth="1"/>
    <col min="2" max="3" width="8" style="210" customWidth="1"/>
    <col min="4" max="4" width="8.85546875" style="210" customWidth="1"/>
    <col min="5" max="7" width="8" style="210" customWidth="1"/>
    <col min="8" max="8" width="8" style="211" customWidth="1"/>
    <col min="9" max="13" width="8" style="210" customWidth="1"/>
    <col min="14" max="16384" width="11.42578125" style="212"/>
  </cols>
  <sheetData>
    <row r="1" spans="1:30" x14ac:dyDescent="0.2">
      <c r="A1" s="209"/>
      <c r="B1" s="209"/>
      <c r="C1" s="209"/>
      <c r="D1" s="209"/>
      <c r="E1" s="209"/>
      <c r="F1" s="209"/>
    </row>
    <row r="2" spans="1:30" x14ac:dyDescent="0.2">
      <c r="A2" s="794" t="s">
        <v>14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</row>
    <row r="3" spans="1:30" x14ac:dyDescent="0.2">
      <c r="A3" s="795" t="s">
        <v>43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</row>
    <row r="4" spans="1:30" s="214" customForma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</row>
    <row r="5" spans="1:30" s="214" customFormat="1" ht="15.75" customHeight="1" x14ac:dyDescent="0.25">
      <c r="A5" s="799" t="s">
        <v>5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</row>
    <row r="6" spans="1:30" s="214" customFormat="1" ht="15.75" customHeight="1" x14ac:dyDescent="0.2">
      <c r="A6" s="801" t="str">
        <f>+gestion!B31</f>
        <v>PATINEUSE RÉGIONALE JUVÉNILE EN SIMPLE</v>
      </c>
      <c r="B6" s="801"/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1"/>
    </row>
    <row r="8" spans="1:30" x14ac:dyDescent="0.2">
      <c r="A8" s="216" t="s">
        <v>48</v>
      </c>
      <c r="B8" s="790"/>
      <c r="C8" s="790"/>
      <c r="D8" s="790"/>
      <c r="E8" s="790"/>
      <c r="F8" s="790"/>
      <c r="H8" s="800" t="s">
        <v>51</v>
      </c>
      <c r="I8" s="800"/>
      <c r="J8" s="807"/>
      <c r="K8" s="807"/>
      <c r="L8" s="807"/>
      <c r="M8" s="807"/>
    </row>
    <row r="9" spans="1:30" x14ac:dyDescent="0.2">
      <c r="A9" s="216"/>
      <c r="B9" s="217"/>
      <c r="C9" s="217"/>
      <c r="D9" s="217"/>
      <c r="E9" s="217"/>
      <c r="F9" s="217"/>
      <c r="H9" s="800"/>
      <c r="I9" s="800"/>
      <c r="J9" s="307"/>
      <c r="K9" s="308"/>
      <c r="L9" s="308"/>
      <c r="M9" s="308"/>
    </row>
    <row r="10" spans="1:30" x14ac:dyDescent="0.2">
      <c r="A10" s="216" t="s">
        <v>74</v>
      </c>
      <c r="B10" s="790"/>
      <c r="C10" s="790"/>
      <c r="D10" s="790"/>
      <c r="E10" s="790"/>
      <c r="F10" s="790"/>
      <c r="H10" s="800" t="s">
        <v>13</v>
      </c>
      <c r="I10" s="800"/>
      <c r="J10" s="807"/>
      <c r="K10" s="807"/>
      <c r="L10" s="807"/>
      <c r="M10" s="807"/>
    </row>
    <row r="11" spans="1:30" x14ac:dyDescent="0.2">
      <c r="A11" s="294"/>
      <c r="B11" s="802"/>
      <c r="C11" s="802"/>
      <c r="D11" s="800"/>
      <c r="E11" s="800"/>
      <c r="F11" s="802"/>
      <c r="G11" s="802"/>
      <c r="H11" s="800"/>
      <c r="I11" s="800"/>
      <c r="J11" s="309"/>
      <c r="K11" s="309"/>
      <c r="L11" s="309"/>
      <c r="M11" s="309"/>
    </row>
    <row r="12" spans="1:30" x14ac:dyDescent="0.2">
      <c r="A12" s="261" t="s">
        <v>50</v>
      </c>
      <c r="B12" s="790">
        <f>'données a remplir'!$E$7</f>
        <v>0</v>
      </c>
      <c r="C12" s="790"/>
      <c r="D12" s="790"/>
      <c r="E12" s="790"/>
      <c r="F12" s="790"/>
      <c r="H12" s="800" t="s">
        <v>380</v>
      </c>
      <c r="I12" s="800"/>
      <c r="J12" s="807">
        <f>'données a remplir'!$E$6</f>
        <v>0</v>
      </c>
      <c r="K12" s="807">
        <f>'données a remplir'!$E$6</f>
        <v>0</v>
      </c>
      <c r="L12" s="807"/>
      <c r="M12" s="807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</row>
    <row r="13" spans="1:30" x14ac:dyDescent="0.2">
      <c r="A13" s="220"/>
      <c r="B13" s="221"/>
      <c r="C13" s="221"/>
      <c r="D13" s="220"/>
      <c r="E13" s="222"/>
      <c r="F13" s="222"/>
    </row>
    <row r="14" spans="1:30" ht="12.6" customHeight="1" x14ac:dyDescent="0.2">
      <c r="A14" s="223" t="s">
        <v>416</v>
      </c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</row>
    <row r="15" spans="1:30" ht="15" customHeight="1" x14ac:dyDescent="0.2">
      <c r="A15" s="806" t="str">
        <f>+gestion!$V$41</f>
        <v>Chaque Club enverra 3 candidatures.</v>
      </c>
      <c r="B15" s="806"/>
      <c r="C15" s="806"/>
      <c r="D15" s="806"/>
      <c r="E15" s="806"/>
      <c r="F15" s="806"/>
      <c r="G15" s="806"/>
      <c r="H15" s="806"/>
      <c r="I15" s="806"/>
      <c r="J15" s="806"/>
      <c r="K15" s="806"/>
      <c r="L15" s="806"/>
      <c r="M15" s="806"/>
      <c r="N15" s="224"/>
      <c r="O15" s="224"/>
      <c r="P15" s="224"/>
      <c r="Q15" s="224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</row>
    <row r="16" spans="1:30" ht="15" customHeight="1" x14ac:dyDescent="0.2">
      <c r="A16" s="806" t="str">
        <f>_xlfn.CONCAT(gestion!$B$141,"  ",gestion!$V$51,gestion!$Q$13)</f>
        <v>Limite d'age  Fille :      Ne pas avoir 14 ans au 1 juillet 2019</v>
      </c>
      <c r="B16" s="806"/>
      <c r="C16" s="806"/>
      <c r="D16" s="806"/>
      <c r="E16" s="806"/>
      <c r="F16" s="806"/>
      <c r="G16" s="806"/>
      <c r="H16" s="806"/>
      <c r="I16" s="806"/>
      <c r="J16" s="806"/>
      <c r="K16" s="806"/>
      <c r="L16" s="806"/>
      <c r="M16" s="806"/>
      <c r="N16" s="224"/>
      <c r="O16" s="224"/>
      <c r="P16" s="224"/>
      <c r="Q16" s="224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</row>
    <row r="17" spans="1:30" ht="15" customHeight="1" x14ac:dyDescent="0.2">
      <c r="A17" s="806" t="str">
        <f>gestion!$V$47</f>
        <v>Avoir compétitionné la majorité des compétitions dans cette catégorie</v>
      </c>
      <c r="B17" s="806"/>
      <c r="C17" s="806"/>
      <c r="D17" s="806"/>
      <c r="E17" s="806"/>
      <c r="F17" s="806"/>
      <c r="G17" s="806"/>
      <c r="H17" s="806"/>
      <c r="I17" s="806"/>
      <c r="J17" s="806"/>
      <c r="K17" s="806"/>
      <c r="L17" s="806"/>
      <c r="M17" s="806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</row>
    <row r="18" spans="1:30" ht="15" customHeight="1" x14ac:dyDescent="0.2">
      <c r="A18" s="256"/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</row>
    <row r="19" spans="1:30" ht="15" customHeight="1" x14ac:dyDescent="0.2">
      <c r="A19" s="846" t="s">
        <v>397</v>
      </c>
      <c r="B19" s="846"/>
      <c r="C19" s="846"/>
      <c r="D19" s="846"/>
      <c r="E19" s="846"/>
      <c r="F19" s="846"/>
      <c r="G19" s="846"/>
      <c r="H19" s="846"/>
      <c r="I19" s="846"/>
      <c r="J19" s="846"/>
      <c r="K19" s="846"/>
      <c r="L19" s="846"/>
      <c r="M19" s="846"/>
    </row>
    <row r="20" spans="1:30" ht="15" customHeight="1" x14ac:dyDescent="0.2">
      <c r="A20" s="256"/>
      <c r="B20" s="256"/>
      <c r="C20" s="256"/>
      <c r="D20" s="256"/>
      <c r="E20" s="256"/>
      <c r="F20" s="256"/>
      <c r="G20" s="256"/>
    </row>
    <row r="21" spans="1:30" ht="15" customHeight="1" thickBot="1" x14ac:dyDescent="0.25">
      <c r="A21" s="265" t="s">
        <v>394</v>
      </c>
      <c r="B21" s="267">
        <v>2</v>
      </c>
      <c r="C21" s="267">
        <v>3</v>
      </c>
      <c r="D21" s="267">
        <v>4</v>
      </c>
      <c r="E21" s="847">
        <v>5</v>
      </c>
      <c r="F21" s="847"/>
      <c r="G21" s="267">
        <v>6</v>
      </c>
      <c r="H21" s="847">
        <v>7</v>
      </c>
      <c r="I21" s="847"/>
      <c r="J21" s="268">
        <v>8</v>
      </c>
      <c r="K21" s="267">
        <v>9</v>
      </c>
      <c r="L21" s="267">
        <v>10</v>
      </c>
      <c r="M21" s="269">
        <v>11</v>
      </c>
    </row>
    <row r="22" spans="1:30" ht="27.75" customHeight="1" thickTop="1" x14ac:dyDescent="0.2">
      <c r="A22" s="270" t="s">
        <v>5</v>
      </c>
      <c r="B22" s="271" t="s">
        <v>291</v>
      </c>
      <c r="C22" s="271" t="s">
        <v>292</v>
      </c>
      <c r="D22" s="273" t="s">
        <v>400</v>
      </c>
      <c r="E22" s="845" t="s">
        <v>398</v>
      </c>
      <c r="F22" s="845"/>
      <c r="G22" s="271" t="s">
        <v>396</v>
      </c>
      <c r="H22" s="845" t="s">
        <v>395</v>
      </c>
      <c r="I22" s="845"/>
      <c r="J22" s="273" t="s">
        <v>399</v>
      </c>
      <c r="K22" s="271" t="s">
        <v>89</v>
      </c>
      <c r="L22" s="271" t="s">
        <v>90</v>
      </c>
      <c r="M22" s="274" t="s">
        <v>91</v>
      </c>
    </row>
    <row r="23" spans="1:30" ht="15" customHeight="1" x14ac:dyDescent="0.2">
      <c r="A23" s="225"/>
      <c r="B23" s="222"/>
      <c r="C23" s="222"/>
      <c r="D23" s="222"/>
      <c r="E23" s="222"/>
      <c r="F23" s="226"/>
    </row>
    <row r="24" spans="1:30" ht="15" customHeight="1" x14ac:dyDescent="0.2">
      <c r="A24" s="846" t="s">
        <v>66</v>
      </c>
      <c r="B24" s="846"/>
      <c r="C24" s="846"/>
      <c r="D24" s="846"/>
      <c r="E24" s="846"/>
      <c r="F24" s="846"/>
      <c r="G24" s="846"/>
      <c r="H24" s="846"/>
      <c r="I24" s="846"/>
      <c r="J24" s="846"/>
      <c r="K24" s="846"/>
      <c r="L24" s="846"/>
      <c r="M24" s="846"/>
    </row>
    <row r="25" spans="1:30" ht="15" customHeight="1" x14ac:dyDescent="0.2">
      <c r="A25" s="225"/>
      <c r="B25" s="803" t="s">
        <v>377</v>
      </c>
      <c r="C25" s="804"/>
      <c r="D25" s="804"/>
      <c r="E25" s="804"/>
      <c r="F25" s="804"/>
      <c r="G25" s="804"/>
      <c r="H25" s="804"/>
      <c r="I25" s="804"/>
      <c r="J25" s="804"/>
      <c r="K25" s="804"/>
      <c r="L25" s="804"/>
      <c r="M25" s="805"/>
    </row>
    <row r="26" spans="1:30" ht="13.5" thickBot="1" x14ac:dyDescent="0.25">
      <c r="A26" s="228" t="str">
        <f>tableau!A16</f>
        <v>Catégorie</v>
      </c>
      <c r="B26" s="229">
        <v>1</v>
      </c>
      <c r="C26" s="229">
        <v>2</v>
      </c>
      <c r="D26" s="229">
        <v>3</v>
      </c>
      <c r="E26" s="229">
        <v>4</v>
      </c>
      <c r="F26" s="229">
        <v>5</v>
      </c>
      <c r="G26" s="229">
        <v>6</v>
      </c>
      <c r="H26" s="230">
        <v>7</v>
      </c>
      <c r="I26" s="229">
        <v>8</v>
      </c>
      <c r="J26" s="229">
        <v>9</v>
      </c>
      <c r="K26" s="229">
        <v>10</v>
      </c>
      <c r="L26" s="229" t="s">
        <v>378</v>
      </c>
      <c r="M26" s="231" t="s">
        <v>105</v>
      </c>
    </row>
    <row r="27" spans="1:30" ht="64.5" thickTop="1" x14ac:dyDescent="0.2">
      <c r="A27" s="232" t="s">
        <v>379</v>
      </c>
      <c r="B27" s="233">
        <f>tableau!C17</f>
        <v>20</v>
      </c>
      <c r="C27" s="233">
        <f>tableau!D17</f>
        <v>18</v>
      </c>
      <c r="D27" s="233">
        <f>tableau!E17</f>
        <v>16</v>
      </c>
      <c r="E27" s="233">
        <f>tableau!F17</f>
        <v>14</v>
      </c>
      <c r="F27" s="233">
        <f>tableau!G17</f>
        <v>8</v>
      </c>
      <c r="G27" s="233">
        <f>tableau!H17</f>
        <v>7</v>
      </c>
      <c r="H27" s="233">
        <f>tableau!I17</f>
        <v>6</v>
      </c>
      <c r="I27" s="233">
        <f>tableau!J17</f>
        <v>5</v>
      </c>
      <c r="J27" s="233">
        <f>tableau!K17</f>
        <v>4</v>
      </c>
      <c r="K27" s="233">
        <f>tableau!L17</f>
        <v>3</v>
      </c>
      <c r="L27" s="233">
        <f>tableau!M17</f>
        <v>1</v>
      </c>
      <c r="M27" s="234">
        <v>16</v>
      </c>
    </row>
    <row r="28" spans="1:30" ht="63.75" x14ac:dyDescent="0.2">
      <c r="A28" s="235" t="s">
        <v>583</v>
      </c>
      <c r="B28" s="236">
        <f>tableau!C18</f>
        <v>25</v>
      </c>
      <c r="C28" s="236">
        <f>tableau!D18</f>
        <v>23</v>
      </c>
      <c r="D28" s="236">
        <f>tableau!E18</f>
        <v>20</v>
      </c>
      <c r="E28" s="236">
        <f>tableau!F18</f>
        <v>18</v>
      </c>
      <c r="F28" s="236">
        <f>tableau!G18</f>
        <v>11</v>
      </c>
      <c r="G28" s="236">
        <f>tableau!H18</f>
        <v>10</v>
      </c>
      <c r="H28" s="236">
        <f>tableau!I18</f>
        <v>9</v>
      </c>
      <c r="I28" s="236">
        <f>tableau!J18</f>
        <v>8</v>
      </c>
      <c r="J28" s="236">
        <f>tableau!K18</f>
        <v>7</v>
      </c>
      <c r="K28" s="236">
        <f>tableau!L18</f>
        <v>6</v>
      </c>
      <c r="L28" s="236">
        <f>tableau!M18</f>
        <v>3</v>
      </c>
      <c r="M28" s="237">
        <v>20</v>
      </c>
    </row>
    <row r="29" spans="1:30" x14ac:dyDescent="0.2">
      <c r="E29" s="225"/>
      <c r="F29" s="225"/>
    </row>
    <row r="30" spans="1:30" x14ac:dyDescent="0.2">
      <c r="A30" s="223" t="s">
        <v>419</v>
      </c>
      <c r="E30" s="225"/>
      <c r="F30" s="225"/>
    </row>
    <row r="31" spans="1:30" x14ac:dyDescent="0.2">
      <c r="A31" s="782" t="s">
        <v>481</v>
      </c>
      <c r="B31" s="782"/>
      <c r="C31" s="782"/>
      <c r="D31" s="782"/>
      <c r="E31" s="782"/>
      <c r="F31" s="782"/>
      <c r="G31" s="782"/>
      <c r="H31" s="782"/>
      <c r="I31" s="782"/>
      <c r="J31" s="782"/>
      <c r="K31" s="782"/>
      <c r="L31" s="782"/>
      <c r="M31" s="782"/>
    </row>
    <row r="32" spans="1:30" x14ac:dyDescent="0.2">
      <c r="A32" s="782" t="s">
        <v>480</v>
      </c>
      <c r="B32" s="782"/>
      <c r="C32" s="782"/>
      <c r="D32" s="782"/>
      <c r="E32" s="782"/>
      <c r="F32" s="782"/>
      <c r="G32" s="782"/>
      <c r="H32" s="782"/>
      <c r="I32" s="782"/>
      <c r="J32" s="782"/>
      <c r="K32" s="782"/>
      <c r="L32" s="782"/>
      <c r="M32" s="782"/>
    </row>
    <row r="33" spans="1:13" x14ac:dyDescent="0.2">
      <c r="A33" s="782" t="s">
        <v>479</v>
      </c>
      <c r="B33" s="782"/>
      <c r="C33" s="782"/>
      <c r="D33" s="782"/>
      <c r="E33" s="782"/>
      <c r="F33" s="782"/>
      <c r="G33" s="782"/>
      <c r="H33" s="782"/>
      <c r="I33" s="782"/>
      <c r="J33" s="782"/>
      <c r="K33" s="782"/>
      <c r="L33" s="782"/>
      <c r="M33" s="782"/>
    </row>
    <row r="34" spans="1:13" x14ac:dyDescent="0.2">
      <c r="A34" s="782" t="s">
        <v>482</v>
      </c>
      <c r="B34" s="782"/>
      <c r="C34" s="782"/>
      <c r="D34" s="782"/>
      <c r="E34" s="782"/>
      <c r="F34" s="782"/>
      <c r="G34" s="782"/>
      <c r="H34" s="782"/>
      <c r="I34" s="782"/>
      <c r="J34" s="782"/>
      <c r="K34" s="782"/>
      <c r="L34" s="782"/>
      <c r="M34" s="782"/>
    </row>
    <row r="35" spans="1:13" x14ac:dyDescent="0.2">
      <c r="A35" s="811" t="str">
        <f>_xlfn.CONCAT(gestion!$V$49,", ",gestion!$V$50)</f>
        <v>Seules les compétitions régionales inscrites ci-dessous sont éligibles pour les lauréats, S.V.P. n'en ajouter aucune autre.</v>
      </c>
      <c r="B35" s="811"/>
      <c r="C35" s="811"/>
      <c r="D35" s="811"/>
      <c r="E35" s="811"/>
      <c r="F35" s="811"/>
      <c r="G35" s="811"/>
      <c r="H35" s="811"/>
      <c r="I35" s="811"/>
      <c r="J35" s="811"/>
      <c r="K35" s="811"/>
      <c r="L35" s="811"/>
      <c r="M35" s="811"/>
    </row>
    <row r="36" spans="1:13" x14ac:dyDescent="0.2">
      <c r="A36" s="255" t="str">
        <f>gestion!$V$45</f>
        <v>Aucun point de participation n'est accordé.</v>
      </c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</row>
    <row r="37" spans="1:13" x14ac:dyDescent="0.2">
      <c r="A37" s="255" t="str">
        <f>gestion!$V$43</f>
        <v xml:space="preserve">N.B. :  Joindre une copie très lisible des résultats de compétition </v>
      </c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</row>
    <row r="38" spans="1:13" x14ac:dyDescent="0.2">
      <c r="A38" s="811"/>
      <c r="B38" s="811"/>
      <c r="C38" s="811"/>
      <c r="D38" s="811"/>
      <c r="E38" s="811"/>
      <c r="F38" s="811"/>
    </row>
    <row r="39" spans="1:13" s="278" customFormat="1" x14ac:dyDescent="0.2">
      <c r="A39" s="277" t="s">
        <v>31</v>
      </c>
      <c r="B39" s="841" t="s">
        <v>388</v>
      </c>
      <c r="C39" s="842"/>
      <c r="D39" s="841" t="s">
        <v>389</v>
      </c>
      <c r="E39" s="842"/>
      <c r="F39" s="841" t="s">
        <v>68</v>
      </c>
      <c r="G39" s="842"/>
      <c r="H39" s="841" t="s">
        <v>32</v>
      </c>
      <c r="I39" s="842"/>
      <c r="J39" s="843" t="s">
        <v>6</v>
      </c>
      <c r="K39" s="844"/>
    </row>
    <row r="40" spans="1:13" x14ac:dyDescent="0.2">
      <c r="A40" s="279" t="str">
        <f>+gestion!W13</f>
        <v>Invitation Rosemère Jan. 2019</v>
      </c>
      <c r="B40" s="819"/>
      <c r="C40" s="820"/>
      <c r="D40" s="819"/>
      <c r="E40" s="820"/>
      <c r="F40" s="819" t="s">
        <v>67</v>
      </c>
      <c r="G40" s="820"/>
      <c r="H40" s="819"/>
      <c r="I40" s="820"/>
      <c r="J40" s="821" t="str">
        <f>IF(OR(B40&lt;2,B40="",H40="",H40&lt;1,H40&gt;B40-1,D40="",D40&lt;=1,D40&gt;11,AND(B40&gt;=5,H40&gt;=5)),"",IF(B40&gt;=5,VLOOKUP(H40,tableau!$C$1:$M$6,HLOOKUP(D40,tableau!$C$1:$M$1,1,FALSE),FALSE),IF(B40=4,VLOOKUP(H40,tableau!$C$7:$M$9,HLOOKUP(D40,tableau!$C$1:$M$1,1,FALSE),FALSE),IF(B40=3,VLOOKUP(H40,tableau!$C$10:$M$11,HLOOKUP(D40,tableau!$C$1:$M$1,1,FALSE),FALSE),IF(B40=2,VLOOKUP(H40,tableau!$C$12:$M$12,HLOOKUP(D40,tableau!$C$1:$M$1,1,FALSE),FALSE),"")))))</f>
        <v/>
      </c>
      <c r="K40" s="822"/>
      <c r="L40" s="212"/>
      <c r="M40" s="212"/>
    </row>
    <row r="41" spans="1:13" x14ac:dyDescent="0.2">
      <c r="A41" s="282" t="str">
        <f>+gestion!W14</f>
        <v>Jeux du Québec</v>
      </c>
      <c r="B41" s="826"/>
      <c r="C41" s="827"/>
      <c r="D41" s="826"/>
      <c r="E41" s="827"/>
      <c r="F41" s="826" t="s">
        <v>67</v>
      </c>
      <c r="G41" s="827"/>
      <c r="H41" s="826"/>
      <c r="I41" s="827"/>
      <c r="J41" s="830" t="str">
        <f>IF(OR(B41&lt;2,B41="",H41="",H41&lt;1,H41&gt;B41-1,D41="",D41&lt;=1,D41&gt;11,AND(B41&gt;=5,H41&gt;=5)),"",IF(B41&gt;=5,VLOOKUP(H41,tableau!$C$1:$M$6,HLOOKUP(D41,tableau!$C$1:$M$1,1,FALSE),FALSE),IF(B41=4,VLOOKUP(H41,tableau!$C$7:$M$9,HLOOKUP(D41,tableau!$C$1:$M$1,1,FALSE),FALSE),IF(B41=3,VLOOKUP(H41,tableau!$C$10:$M$11,HLOOKUP(D41,tableau!$C$1:$M$1,1,FALSE),FALSE),IF(B41=2,VLOOKUP(H41,tableau!$C$12:$M$12,HLOOKUP(D41,tableau!$C$1:$M$1,1,FALSE),FALSE),"")))))</f>
        <v/>
      </c>
      <c r="K41" s="831"/>
      <c r="L41" s="212"/>
      <c r="M41" s="212"/>
    </row>
    <row r="42" spans="1:13" x14ac:dyDescent="0.2">
      <c r="A42" s="283" t="str">
        <f>+gestion!X14</f>
        <v>Finale Régionale</v>
      </c>
      <c r="B42" s="828"/>
      <c r="C42" s="829"/>
      <c r="D42" s="828"/>
      <c r="E42" s="829"/>
      <c r="F42" s="828"/>
      <c r="G42" s="829"/>
      <c r="H42" s="828"/>
      <c r="I42" s="829"/>
      <c r="J42" s="832"/>
      <c r="K42" s="833"/>
      <c r="L42" s="212"/>
      <c r="M42" s="212"/>
    </row>
    <row r="43" spans="1:13" x14ac:dyDescent="0.2">
      <c r="A43" s="282" t="str">
        <f>+gestion!W15</f>
        <v>Invitation Lachute</v>
      </c>
      <c r="B43" s="819"/>
      <c r="C43" s="820"/>
      <c r="D43" s="819"/>
      <c r="E43" s="820"/>
      <c r="F43" s="819" t="s">
        <v>67</v>
      </c>
      <c r="G43" s="820"/>
      <c r="H43" s="819"/>
      <c r="I43" s="820"/>
      <c r="J43" s="821" t="str">
        <f>IF(OR(B43&lt;2,B43="",H43="",H43&lt;1,H43&gt;B43-1,D43="",D43&lt;=1,D43&gt;11,AND(B43&gt;=5,H43&gt;=5)),"",IF(B43&gt;=5,VLOOKUP(H43,tableau!$C$1:$M$6,HLOOKUP(D43,tableau!$C$1:$M$1,1,FALSE),FALSE),IF(B43=4,VLOOKUP(H43,tableau!$C$7:$M$9,HLOOKUP(D43,tableau!$C$1:$M$1,1,FALSE),FALSE),IF(B43=3,VLOOKUP(H43,tableau!$C$10:$M$11,HLOOKUP(D43,tableau!$C$1:$M$1,1,FALSE),FALSE),IF(B43=2,VLOOKUP(H43,tableau!$C$12:$M$12,HLOOKUP(D43,tableau!$C$1:$M$1,1,FALSE),FALSE),"")))))</f>
        <v/>
      </c>
      <c r="K43" s="822"/>
      <c r="L43" s="212"/>
      <c r="M43" s="212"/>
    </row>
    <row r="44" spans="1:13" x14ac:dyDescent="0.2">
      <c r="A44" s="282" t="str">
        <f>+gestion!W17</f>
        <v>Invitation Richard Gauthier</v>
      </c>
      <c r="B44" s="819"/>
      <c r="C44" s="820"/>
      <c r="D44" s="819"/>
      <c r="E44" s="820"/>
      <c r="F44" s="819" t="s">
        <v>67</v>
      </c>
      <c r="G44" s="820"/>
      <c r="H44" s="819"/>
      <c r="I44" s="820"/>
      <c r="J44" s="821" t="str">
        <f>IF(OR(B44&lt;2,B44="",H44="",H44&lt;1,H44&gt;B44-1,D44="",D44&lt;=1,D44&gt;11,AND(B44&gt;=5,H44&gt;=5)),"",IF(B44&gt;=5,VLOOKUP(H44,tableau!$C$1:$M$6,HLOOKUP(D44,tableau!$C$1:$M$1,1,FALSE),FALSE),IF(B44=4,VLOOKUP(H44,tableau!$C$7:$M$9,HLOOKUP(D44,tableau!$C$1:$M$1,1,FALSE),FALSE),IF(B44=3,VLOOKUP(H44,tableau!$C$10:$M$11,HLOOKUP(D44,tableau!$C$1:$M$1,1,FALSE),FALSE),IF(B44=2,VLOOKUP(H44,tableau!$C$12:$M$12,HLOOKUP(D44,tableau!$C$1:$M$1,1,FALSE),FALSE),"")))))</f>
        <v/>
      </c>
      <c r="K44" s="822"/>
      <c r="L44" s="212"/>
      <c r="M44" s="212"/>
    </row>
    <row r="45" spans="1:13" x14ac:dyDescent="0.2">
      <c r="A45" s="282" t="str">
        <f>+gestion!W16</f>
        <v>Jeux du Québec</v>
      </c>
      <c r="B45" s="825"/>
      <c r="C45" s="825"/>
      <c r="D45" s="825"/>
      <c r="E45" s="825"/>
      <c r="F45" s="825" t="s">
        <v>67</v>
      </c>
      <c r="G45" s="825"/>
      <c r="H45" s="825"/>
      <c r="I45" s="825"/>
      <c r="J45" s="830">
        <f>IF(L45="oui",16,IF(ISTEXT(H45)=TRUE,0,IF(H45&gt;=1,IF(H45&gt;=11,1,HLOOKUP(H45,tableau!$C$16:$L$18,2,FALSE)),0)))</f>
        <v>0</v>
      </c>
      <c r="K45" s="831"/>
      <c r="L45" s="212"/>
      <c r="M45" s="212"/>
    </row>
    <row r="46" spans="1:13" x14ac:dyDescent="0.2">
      <c r="A46" s="283" t="str">
        <f>+gestion!X16</f>
        <v>Finale Provinciale</v>
      </c>
      <c r="B46" s="825"/>
      <c r="C46" s="825"/>
      <c r="D46" s="825"/>
      <c r="E46" s="825"/>
      <c r="F46" s="825"/>
      <c r="G46" s="825"/>
      <c r="H46" s="825"/>
      <c r="I46" s="825"/>
      <c r="J46" s="832"/>
      <c r="K46" s="833"/>
      <c r="L46" s="212"/>
      <c r="M46" s="212"/>
    </row>
    <row r="47" spans="1:13" x14ac:dyDescent="0.2">
      <c r="A47" s="297" t="str">
        <f>+gestion!W3</f>
        <v>Provinciaux d'été</v>
      </c>
      <c r="B47" s="819"/>
      <c r="C47" s="820"/>
      <c r="D47" s="819"/>
      <c r="E47" s="820"/>
      <c r="F47" s="819" t="s">
        <v>67</v>
      </c>
      <c r="G47" s="820"/>
      <c r="H47" s="819"/>
      <c r="I47" s="820"/>
      <c r="J47" s="821">
        <f>IF(L47="oui",16,IF(ISTEXT(H47)=TRUE,0,IF(H47&gt;=1,IF(H47&gt;=11,1,HLOOKUP(H47,tableau!$C$16:$L$18,2,FALSE)),0)))</f>
        <v>0</v>
      </c>
      <c r="K47" s="822"/>
      <c r="L47" s="212"/>
      <c r="M47" s="212"/>
    </row>
    <row r="48" spans="1:13" ht="16.5" customHeight="1" x14ac:dyDescent="0.2">
      <c r="A48" s="286" t="str">
        <f>+gestion!W7</f>
        <v>Georges-Ethier</v>
      </c>
      <c r="B48" s="819"/>
      <c r="C48" s="820"/>
      <c r="D48" s="819"/>
      <c r="E48" s="820"/>
      <c r="F48" s="819" t="s">
        <v>67</v>
      </c>
      <c r="G48" s="820"/>
      <c r="H48" s="819"/>
      <c r="I48" s="820"/>
      <c r="J48" s="821">
        <f>IF(L48="oui",16,IF(ISTEXT(H48)=TRUE,0,IF(H48&gt;=1,IF(H48&gt;=11,1,HLOOKUP(H48,tableau!$C$16:$L$18,2,FALSE)),0)))</f>
        <v>0</v>
      </c>
      <c r="K48" s="822"/>
      <c r="L48" s="212"/>
      <c r="M48" s="212"/>
    </row>
    <row r="49" spans="1:13" x14ac:dyDescent="0.2">
      <c r="A49" s="282" t="str">
        <f>+gestion!W18</f>
        <v>Invitation St-Eustache</v>
      </c>
      <c r="B49" s="819"/>
      <c r="C49" s="820"/>
      <c r="D49" s="819"/>
      <c r="E49" s="820"/>
      <c r="F49" s="819" t="s">
        <v>67</v>
      </c>
      <c r="G49" s="820"/>
      <c r="H49" s="819"/>
      <c r="I49" s="820"/>
      <c r="J49" s="821" t="str">
        <f>IF(OR(B49&lt;2,B49="",H49="",H49&lt;1,H49&gt;B49-1,D49="",D49&lt;=1,D49&gt;11,AND(B49&gt;=5,H49&gt;=5)),"",IF(B49&gt;=5,VLOOKUP(H49,tableau!$C$1:$M$6,HLOOKUP(D49,tableau!$C$1:$M$1,1,FALSE),FALSE),IF(B49=4,VLOOKUP(H49,tableau!$C$7:$M$9,HLOOKUP(D49,tableau!$C$1:$M$1,1,FALSE),FALSE),IF(B49=3,VLOOKUP(H49,tableau!$C$10:$M$11,HLOOKUP(D49,tableau!$C$1:$M$1,1,FALSE),FALSE),IF(B49=2,VLOOKUP(H49,tableau!$C$12:$M$12,HLOOKUP(D49,tableau!$C$1:$M$1,1,FALSE),FALSE),"")))))</f>
        <v/>
      </c>
      <c r="K49" s="822"/>
      <c r="L49" s="212"/>
      <c r="M49" s="212"/>
    </row>
    <row r="50" spans="1:13" x14ac:dyDescent="0.2">
      <c r="A50" s="297" t="str">
        <f>+gestion!W12</f>
        <v>Section B 2020</v>
      </c>
      <c r="B50" s="819"/>
      <c r="C50" s="820"/>
      <c r="D50" s="819"/>
      <c r="E50" s="820"/>
      <c r="F50" s="819" t="s">
        <v>67</v>
      </c>
      <c r="G50" s="820"/>
      <c r="H50" s="819"/>
      <c r="I50" s="820"/>
      <c r="J50" s="821">
        <f>IF(L50="oui",16,IF(ISTEXT(H50)=TRUE,0,IF(H50&gt;=1,IF(H50&gt;=11,1,HLOOKUP(H50,tableau!$C$16:$L$18,2,FALSE)),0)))</f>
        <v>0</v>
      </c>
      <c r="K50" s="822"/>
      <c r="L50" s="212"/>
      <c r="M50" s="212"/>
    </row>
    <row r="51" spans="1:13" x14ac:dyDescent="0.2">
      <c r="A51" s="279" t="str">
        <f>+gestion!X13</f>
        <v>Invitation Rosemère Déc. 2019</v>
      </c>
      <c r="B51" s="819"/>
      <c r="C51" s="820"/>
      <c r="D51" s="819"/>
      <c r="E51" s="820"/>
      <c r="F51" s="819" t="s">
        <v>67</v>
      </c>
      <c r="G51" s="820"/>
      <c r="H51" s="819"/>
      <c r="I51" s="820"/>
      <c r="J51" s="821" t="str">
        <f>IF(OR(B51&lt;2,B51="",H51="",H51&lt;1,H51&gt;B51-1,D51="",D51&lt;=1,D51&gt;11,AND(B51&gt;=5,H51&gt;=5)),"",IF(B51&gt;=5,VLOOKUP(H51,tableau!$C$1:$M$6,HLOOKUP(D51,tableau!$C$1:$M$1,1,FALSE),FALSE),IF(B51=4,VLOOKUP(H51,tableau!$C$7:$M$9,HLOOKUP(D51,tableau!$C$1:$M$1,1,FALSE),FALSE),IF(B51=3,VLOOKUP(H51,tableau!$C$10:$M$11,HLOOKUP(D51,tableau!$C$1:$M$1,1,FALSE),FALSE),IF(B51=2,VLOOKUP(H51,tableau!$C$12:$M$12,HLOOKUP(D51,tableau!$C$1:$M$1,1,FALSE),FALSE),"")))))</f>
        <v/>
      </c>
      <c r="K51" s="822"/>
      <c r="L51" s="212"/>
      <c r="M51" s="212"/>
    </row>
    <row r="52" spans="1:13" s="264" customFormat="1" ht="13.5" thickBot="1" x14ac:dyDescent="0.25">
      <c r="A52" s="262"/>
      <c r="B52" s="262"/>
      <c r="C52" s="288"/>
      <c r="D52" s="288"/>
      <c r="E52" s="223"/>
      <c r="F52" s="223"/>
      <c r="G52" s="223"/>
      <c r="H52" s="835" t="s">
        <v>36</v>
      </c>
      <c r="I52" s="835"/>
      <c r="J52" s="834">
        <f>SUM(J40:J51)</f>
        <v>0</v>
      </c>
      <c r="K52" s="834"/>
      <c r="L52" s="310"/>
    </row>
    <row r="53" spans="1:13" ht="13.5" thickTop="1" x14ac:dyDescent="0.2">
      <c r="A53" s="851"/>
      <c r="B53" s="851"/>
      <c r="C53" s="851"/>
      <c r="D53" s="851"/>
      <c r="E53" s="851"/>
      <c r="F53" s="851"/>
      <c r="G53" s="851"/>
      <c r="H53" s="210"/>
    </row>
    <row r="54" spans="1:13" x14ac:dyDescent="0.2">
      <c r="A54" s="851"/>
      <c r="B54" s="851"/>
      <c r="C54" s="851"/>
      <c r="D54" s="851"/>
      <c r="E54" s="851"/>
      <c r="F54" s="851"/>
      <c r="G54" s="851"/>
      <c r="H54" s="210"/>
    </row>
    <row r="55" spans="1:13" x14ac:dyDescent="0.2">
      <c r="C55" s="293" t="s">
        <v>52</v>
      </c>
      <c r="D55" s="293"/>
      <c r="H55" s="781" t="str">
        <f>+'données a remplir'!$F$8</f>
        <v/>
      </c>
      <c r="I55" s="781"/>
      <c r="J55" s="781"/>
      <c r="K55" s="781"/>
      <c r="L55" s="781"/>
    </row>
    <row r="56" spans="1:13" x14ac:dyDescent="0.2">
      <c r="C56" s="293"/>
      <c r="D56" s="245"/>
      <c r="H56" s="245"/>
      <c r="I56" s="245"/>
      <c r="J56" s="245"/>
      <c r="K56" s="245"/>
      <c r="L56" s="245"/>
    </row>
    <row r="57" spans="1:13" x14ac:dyDescent="0.2">
      <c r="C57" s="293" t="s">
        <v>53</v>
      </c>
      <c r="D57" s="293"/>
      <c r="H57" s="781" t="str">
        <f>+'données a remplir'!F9</f>
        <v/>
      </c>
      <c r="I57" s="781"/>
      <c r="J57" s="781"/>
      <c r="K57" s="781"/>
      <c r="L57" s="781"/>
    </row>
    <row r="58" spans="1:13" x14ac:dyDescent="0.2">
      <c r="C58" s="293"/>
      <c r="D58" s="245"/>
      <c r="H58" s="245"/>
      <c r="I58" s="245"/>
      <c r="J58" s="245"/>
      <c r="K58" s="245"/>
      <c r="L58" s="245"/>
    </row>
    <row r="59" spans="1:13" x14ac:dyDescent="0.2">
      <c r="C59" s="780" t="s">
        <v>54</v>
      </c>
      <c r="D59" s="780"/>
      <c r="H59" s="781" t="str">
        <f>+'données a remplir'!$F$10</f>
        <v/>
      </c>
      <c r="I59" s="781"/>
      <c r="J59" s="781"/>
      <c r="K59" s="781"/>
      <c r="L59" s="781"/>
    </row>
  </sheetData>
  <sheetProtection algorithmName="SHA-512" hashValue="7e+NKpkqhU1DCw5hiOKzuPVrGMyRtDXqitWXSxXzQ6DfEwj8qIRA16kdPsRXlvnRCwQdhbCRs/WmpPlSYPcXKQ==" saltValue="6/BYhe0rulVlhgSPY+Ehfw==" spinCount="100000" sheet="1"/>
  <protectedRanges>
    <protectedRange sqref="H40:I51" name="Plage3"/>
    <protectedRange sqref="B40:E51" name="Plage2"/>
    <protectedRange sqref="B8:F10 J8:M10" name="Plage1_3_1"/>
  </protectedRanges>
  <mergeCells count="98">
    <mergeCell ref="A35:M35"/>
    <mergeCell ref="A16:M16"/>
    <mergeCell ref="A17:M17"/>
    <mergeCell ref="A19:M19"/>
    <mergeCell ref="A2:M2"/>
    <mergeCell ref="A3:M3"/>
    <mergeCell ref="A4:M4"/>
    <mergeCell ref="A5:M5"/>
    <mergeCell ref="A6:M6"/>
    <mergeCell ref="B8:F8"/>
    <mergeCell ref="H8:I8"/>
    <mergeCell ref="J8:M8"/>
    <mergeCell ref="H9:I9"/>
    <mergeCell ref="A15:M15"/>
    <mergeCell ref="B10:F10"/>
    <mergeCell ref="H10:I10"/>
    <mergeCell ref="J10:M10"/>
    <mergeCell ref="B11:C11"/>
    <mergeCell ref="D11:E11"/>
    <mergeCell ref="F11:G11"/>
    <mergeCell ref="H11:I11"/>
    <mergeCell ref="B12:F12"/>
    <mergeCell ref="H12:I12"/>
    <mergeCell ref="J12:M12"/>
    <mergeCell ref="F39:G39"/>
    <mergeCell ref="H39:I39"/>
    <mergeCell ref="J39:K39"/>
    <mergeCell ref="A38:F38"/>
    <mergeCell ref="E21:F21"/>
    <mergeCell ref="H21:I21"/>
    <mergeCell ref="A31:M31"/>
    <mergeCell ref="E22:F22"/>
    <mergeCell ref="H22:I22"/>
    <mergeCell ref="A24:M24"/>
    <mergeCell ref="B25:M25"/>
    <mergeCell ref="A32:M32"/>
    <mergeCell ref="A33:M33"/>
    <mergeCell ref="B39:C39"/>
    <mergeCell ref="D39:E39"/>
    <mergeCell ref="A34:M34"/>
    <mergeCell ref="J43:K43"/>
    <mergeCell ref="B40:C40"/>
    <mergeCell ref="D40:E40"/>
    <mergeCell ref="F40:G40"/>
    <mergeCell ref="H40:I40"/>
    <mergeCell ref="J40:K40"/>
    <mergeCell ref="J41:K42"/>
    <mergeCell ref="F43:G43"/>
    <mergeCell ref="H43:I43"/>
    <mergeCell ref="H41:I42"/>
    <mergeCell ref="B41:C42"/>
    <mergeCell ref="B43:C43"/>
    <mergeCell ref="D43:E43"/>
    <mergeCell ref="D41:E42"/>
    <mergeCell ref="F41:G42"/>
    <mergeCell ref="J44:K44"/>
    <mergeCell ref="B47:C47"/>
    <mergeCell ref="D47:E47"/>
    <mergeCell ref="F47:G47"/>
    <mergeCell ref="H47:I47"/>
    <mergeCell ref="J47:K47"/>
    <mergeCell ref="H44:I44"/>
    <mergeCell ref="B45:C46"/>
    <mergeCell ref="D45:E46"/>
    <mergeCell ref="F45:G46"/>
    <mergeCell ref="H45:I46"/>
    <mergeCell ref="J45:K46"/>
    <mergeCell ref="B44:C44"/>
    <mergeCell ref="D44:E44"/>
    <mergeCell ref="F44:G44"/>
    <mergeCell ref="B49:C49"/>
    <mergeCell ref="D49:E49"/>
    <mergeCell ref="F49:G49"/>
    <mergeCell ref="H49:I49"/>
    <mergeCell ref="J49:K49"/>
    <mergeCell ref="B48:C48"/>
    <mergeCell ref="D48:E48"/>
    <mergeCell ref="F48:G48"/>
    <mergeCell ref="H48:I48"/>
    <mergeCell ref="J48:K48"/>
    <mergeCell ref="B51:C51"/>
    <mergeCell ref="D51:E51"/>
    <mergeCell ref="F51:G51"/>
    <mergeCell ref="H51:I51"/>
    <mergeCell ref="J51:K51"/>
    <mergeCell ref="B50:C50"/>
    <mergeCell ref="D50:E50"/>
    <mergeCell ref="F50:G50"/>
    <mergeCell ref="H50:I50"/>
    <mergeCell ref="J50:K50"/>
    <mergeCell ref="C59:D59"/>
    <mergeCell ref="H59:L59"/>
    <mergeCell ref="H52:I52"/>
    <mergeCell ref="J52:K52"/>
    <mergeCell ref="A53:G53"/>
    <mergeCell ref="A54:G54"/>
    <mergeCell ref="H55:L55"/>
    <mergeCell ref="H57:L57"/>
  </mergeCells>
  <dataValidations count="1">
    <dataValidation type="list" allowBlank="1" showInputMessage="1" showErrorMessage="1" promptTitle="Menu_BYE" sqref="L40:L41 L43:L45 L47:L51" xr:uid="{00000000-0002-0000-1800-000000000000}">
      <formula1>Menu_Bye</formula1>
    </dataValidation>
  </dataValidations>
  <printOptions horizontalCentered="1"/>
  <pageMargins left="0" right="0" top="0.94488188976377963" bottom="0.35433070866141736" header="0.31496062992125984" footer="0.31496062992125984"/>
  <pageSetup scale="79" orientation="portrait" r:id="rId1"/>
  <headerFooter>
    <oddHeader>&amp;LLauréats 2019</oddHeader>
    <oddFooter>&amp;LCandidat 2&amp;C&amp;14PATINAGE LAURENTIDES&amp;R&amp;A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92D050"/>
  </sheetPr>
  <dimension ref="A1:AD59"/>
  <sheetViews>
    <sheetView showGridLines="0" zoomScaleNormal="100" workbookViewId="0">
      <selection activeCell="B8" sqref="B8:F8"/>
    </sheetView>
  </sheetViews>
  <sheetFormatPr baseColWidth="10" defaultRowHeight="12.75" x14ac:dyDescent="0.2"/>
  <cols>
    <col min="1" max="1" width="25.85546875" style="210" customWidth="1"/>
    <col min="2" max="3" width="8" style="210" customWidth="1"/>
    <col min="4" max="4" width="8.85546875" style="210" customWidth="1"/>
    <col min="5" max="7" width="8" style="210" customWidth="1"/>
    <col min="8" max="8" width="8" style="211" customWidth="1"/>
    <col min="9" max="13" width="8" style="210" customWidth="1"/>
    <col min="14" max="16384" width="11.42578125" style="212"/>
  </cols>
  <sheetData>
    <row r="1" spans="1:30" x14ac:dyDescent="0.2">
      <c r="A1" s="209"/>
      <c r="B1" s="209"/>
      <c r="C1" s="209"/>
      <c r="D1" s="209"/>
      <c r="E1" s="209"/>
      <c r="F1" s="209"/>
    </row>
    <row r="2" spans="1:30" x14ac:dyDescent="0.2">
      <c r="A2" s="794" t="s">
        <v>14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</row>
    <row r="3" spans="1:30" x14ac:dyDescent="0.2">
      <c r="A3" s="795" t="s">
        <v>43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</row>
    <row r="4" spans="1:30" s="214" customForma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</row>
    <row r="5" spans="1:30" s="214" customFormat="1" ht="15.75" customHeight="1" x14ac:dyDescent="0.25">
      <c r="A5" s="799" t="s">
        <v>5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</row>
    <row r="6" spans="1:30" s="214" customFormat="1" ht="15.75" customHeight="1" x14ac:dyDescent="0.2">
      <c r="A6" s="801" t="str">
        <f>+gestion!B31</f>
        <v>PATINEUSE RÉGIONALE JUVÉNILE EN SIMPLE</v>
      </c>
      <c r="B6" s="801"/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1"/>
    </row>
    <row r="8" spans="1:30" x14ac:dyDescent="0.2">
      <c r="A8" s="216" t="s">
        <v>48</v>
      </c>
      <c r="B8" s="790"/>
      <c r="C8" s="790"/>
      <c r="D8" s="790"/>
      <c r="E8" s="790"/>
      <c r="F8" s="790"/>
      <c r="H8" s="800" t="s">
        <v>51</v>
      </c>
      <c r="I8" s="800"/>
      <c r="J8" s="807"/>
      <c r="K8" s="807"/>
      <c r="L8" s="807"/>
      <c r="M8" s="807"/>
    </row>
    <row r="9" spans="1:30" x14ac:dyDescent="0.2">
      <c r="A9" s="216"/>
      <c r="B9" s="217"/>
      <c r="C9" s="217"/>
      <c r="D9" s="217"/>
      <c r="E9" s="217"/>
      <c r="F9" s="217"/>
      <c r="H9" s="800"/>
      <c r="I9" s="800"/>
      <c r="J9" s="307"/>
      <c r="K9" s="308"/>
      <c r="L9" s="308"/>
      <c r="M9" s="308"/>
    </row>
    <row r="10" spans="1:30" x14ac:dyDescent="0.2">
      <c r="A10" s="216" t="s">
        <v>74</v>
      </c>
      <c r="B10" s="790"/>
      <c r="C10" s="790"/>
      <c r="D10" s="790"/>
      <c r="E10" s="790"/>
      <c r="F10" s="790"/>
      <c r="H10" s="800" t="s">
        <v>13</v>
      </c>
      <c r="I10" s="800"/>
      <c r="J10" s="807"/>
      <c r="K10" s="807"/>
      <c r="L10" s="807"/>
      <c r="M10" s="807"/>
    </row>
    <row r="11" spans="1:30" x14ac:dyDescent="0.2">
      <c r="A11" s="294"/>
      <c r="B11" s="802"/>
      <c r="C11" s="802"/>
      <c r="D11" s="800"/>
      <c r="E11" s="800"/>
      <c r="F11" s="802"/>
      <c r="G11" s="802"/>
      <c r="H11" s="800"/>
      <c r="I11" s="800"/>
      <c r="J11" s="309"/>
      <c r="K11" s="309"/>
      <c r="L11" s="309"/>
      <c r="M11" s="309"/>
    </row>
    <row r="12" spans="1:30" x14ac:dyDescent="0.2">
      <c r="A12" s="261" t="s">
        <v>50</v>
      </c>
      <c r="B12" s="790">
        <f>'données a remplir'!$E$7</f>
        <v>0</v>
      </c>
      <c r="C12" s="790"/>
      <c r="D12" s="790"/>
      <c r="E12" s="790"/>
      <c r="F12" s="790"/>
      <c r="H12" s="800" t="s">
        <v>380</v>
      </c>
      <c r="I12" s="800"/>
      <c r="J12" s="807">
        <f>'données a remplir'!$E$6</f>
        <v>0</v>
      </c>
      <c r="K12" s="807">
        <f>'données a remplir'!$E$6</f>
        <v>0</v>
      </c>
      <c r="L12" s="807"/>
      <c r="M12" s="807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</row>
    <row r="13" spans="1:30" x14ac:dyDescent="0.2">
      <c r="A13" s="220"/>
      <c r="B13" s="221"/>
      <c r="C13" s="221"/>
      <c r="D13" s="220"/>
      <c r="E13" s="222"/>
      <c r="F13" s="222"/>
    </row>
    <row r="14" spans="1:30" ht="12.6" customHeight="1" x14ac:dyDescent="0.2">
      <c r="A14" s="223" t="s">
        <v>416</v>
      </c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</row>
    <row r="15" spans="1:30" ht="15" customHeight="1" x14ac:dyDescent="0.2">
      <c r="A15" s="806" t="str">
        <f>+gestion!$V$41</f>
        <v>Chaque Club enverra 3 candidatures.</v>
      </c>
      <c r="B15" s="806"/>
      <c r="C15" s="806"/>
      <c r="D15" s="806"/>
      <c r="E15" s="806"/>
      <c r="F15" s="806"/>
      <c r="G15" s="806"/>
      <c r="H15" s="806"/>
      <c r="I15" s="806"/>
      <c r="J15" s="806"/>
      <c r="K15" s="806"/>
      <c r="L15" s="806"/>
      <c r="M15" s="806"/>
      <c r="N15" s="224"/>
      <c r="O15" s="224"/>
      <c r="P15" s="224"/>
      <c r="Q15" s="224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</row>
    <row r="16" spans="1:30" ht="15" customHeight="1" x14ac:dyDescent="0.2">
      <c r="A16" s="806" t="str">
        <f>_xlfn.CONCAT(gestion!$B$141,"  ",gestion!$V$51,gestion!$Q$13)</f>
        <v>Limite d'age  Fille :      Ne pas avoir 14 ans au 1 juillet 2019</v>
      </c>
      <c r="B16" s="806"/>
      <c r="C16" s="806"/>
      <c r="D16" s="806"/>
      <c r="E16" s="806"/>
      <c r="F16" s="806"/>
      <c r="G16" s="806"/>
      <c r="H16" s="806"/>
      <c r="I16" s="806"/>
      <c r="J16" s="806"/>
      <c r="K16" s="806"/>
      <c r="L16" s="806"/>
      <c r="M16" s="806"/>
      <c r="N16" s="224"/>
      <c r="O16" s="224"/>
      <c r="P16" s="224"/>
      <c r="Q16" s="224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</row>
    <row r="17" spans="1:30" ht="15" customHeight="1" x14ac:dyDescent="0.2">
      <c r="A17" s="806" t="str">
        <f>gestion!$V$47</f>
        <v>Avoir compétitionné la majorité des compétitions dans cette catégorie</v>
      </c>
      <c r="B17" s="806"/>
      <c r="C17" s="806"/>
      <c r="D17" s="806"/>
      <c r="E17" s="806"/>
      <c r="F17" s="806"/>
      <c r="G17" s="806"/>
      <c r="H17" s="806"/>
      <c r="I17" s="806"/>
      <c r="J17" s="806"/>
      <c r="K17" s="806"/>
      <c r="L17" s="806"/>
      <c r="M17" s="806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</row>
    <row r="18" spans="1:30" ht="15" customHeight="1" x14ac:dyDescent="0.2">
      <c r="A18" s="256"/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</row>
    <row r="19" spans="1:30" ht="15" customHeight="1" x14ac:dyDescent="0.2">
      <c r="A19" s="846" t="s">
        <v>397</v>
      </c>
      <c r="B19" s="846"/>
      <c r="C19" s="846"/>
      <c r="D19" s="846"/>
      <c r="E19" s="846"/>
      <c r="F19" s="846"/>
      <c r="G19" s="846"/>
      <c r="H19" s="846"/>
      <c r="I19" s="846"/>
      <c r="J19" s="846"/>
      <c r="K19" s="846"/>
      <c r="L19" s="846"/>
      <c r="M19" s="846"/>
    </row>
    <row r="20" spans="1:30" ht="15" customHeight="1" x14ac:dyDescent="0.2">
      <c r="A20" s="256"/>
      <c r="B20" s="256"/>
      <c r="C20" s="256"/>
      <c r="D20" s="256"/>
      <c r="E20" s="256"/>
      <c r="F20" s="256"/>
      <c r="G20" s="256"/>
    </row>
    <row r="21" spans="1:30" ht="15" customHeight="1" thickBot="1" x14ac:dyDescent="0.25">
      <c r="A21" s="265" t="s">
        <v>394</v>
      </c>
      <c r="B21" s="267">
        <v>2</v>
      </c>
      <c r="C21" s="267">
        <v>3</v>
      </c>
      <c r="D21" s="267">
        <v>4</v>
      </c>
      <c r="E21" s="847">
        <v>5</v>
      </c>
      <c r="F21" s="847"/>
      <c r="G21" s="267">
        <v>6</v>
      </c>
      <c r="H21" s="847">
        <v>7</v>
      </c>
      <c r="I21" s="847"/>
      <c r="J21" s="268">
        <v>8</v>
      </c>
      <c r="K21" s="267">
        <v>9</v>
      </c>
      <c r="L21" s="267">
        <v>10</v>
      </c>
      <c r="M21" s="269">
        <v>11</v>
      </c>
    </row>
    <row r="22" spans="1:30" ht="27.75" customHeight="1" thickTop="1" x14ac:dyDescent="0.2">
      <c r="A22" s="270" t="s">
        <v>5</v>
      </c>
      <c r="B22" s="271" t="s">
        <v>291</v>
      </c>
      <c r="C22" s="271" t="s">
        <v>292</v>
      </c>
      <c r="D22" s="273" t="s">
        <v>400</v>
      </c>
      <c r="E22" s="845" t="s">
        <v>398</v>
      </c>
      <c r="F22" s="845"/>
      <c r="G22" s="271" t="s">
        <v>396</v>
      </c>
      <c r="H22" s="845" t="s">
        <v>395</v>
      </c>
      <c r="I22" s="845"/>
      <c r="J22" s="273" t="s">
        <v>399</v>
      </c>
      <c r="K22" s="271" t="s">
        <v>89</v>
      </c>
      <c r="L22" s="271" t="s">
        <v>90</v>
      </c>
      <c r="M22" s="274" t="s">
        <v>91</v>
      </c>
    </row>
    <row r="23" spans="1:30" ht="15" customHeight="1" x14ac:dyDescent="0.2">
      <c r="A23" s="225"/>
      <c r="B23" s="222"/>
      <c r="C23" s="222"/>
      <c r="D23" s="222"/>
      <c r="E23" s="222"/>
      <c r="F23" s="226"/>
    </row>
    <row r="24" spans="1:30" ht="15" customHeight="1" x14ac:dyDescent="0.2">
      <c r="A24" s="846" t="s">
        <v>66</v>
      </c>
      <c r="B24" s="846"/>
      <c r="C24" s="846"/>
      <c r="D24" s="846"/>
      <c r="E24" s="846"/>
      <c r="F24" s="846"/>
      <c r="G24" s="846"/>
      <c r="H24" s="846"/>
      <c r="I24" s="846"/>
      <c r="J24" s="846"/>
      <c r="K24" s="846"/>
      <c r="L24" s="846"/>
      <c r="M24" s="846"/>
    </row>
    <row r="25" spans="1:30" ht="15" customHeight="1" x14ac:dyDescent="0.2">
      <c r="A25" s="225"/>
      <c r="B25" s="803" t="s">
        <v>377</v>
      </c>
      <c r="C25" s="804"/>
      <c r="D25" s="804"/>
      <c r="E25" s="804"/>
      <c r="F25" s="804"/>
      <c r="G25" s="804"/>
      <c r="H25" s="804"/>
      <c r="I25" s="804"/>
      <c r="J25" s="804"/>
      <c r="K25" s="804"/>
      <c r="L25" s="804"/>
      <c r="M25" s="805"/>
    </row>
    <row r="26" spans="1:30" ht="13.5" thickBot="1" x14ac:dyDescent="0.25">
      <c r="A26" s="228" t="str">
        <f>tableau!A16</f>
        <v>Catégorie</v>
      </c>
      <c r="B26" s="229">
        <v>1</v>
      </c>
      <c r="C26" s="229">
        <v>2</v>
      </c>
      <c r="D26" s="229">
        <v>3</v>
      </c>
      <c r="E26" s="229">
        <v>4</v>
      </c>
      <c r="F26" s="229">
        <v>5</v>
      </c>
      <c r="G26" s="229">
        <v>6</v>
      </c>
      <c r="H26" s="230">
        <v>7</v>
      </c>
      <c r="I26" s="229">
        <v>8</v>
      </c>
      <c r="J26" s="229">
        <v>9</v>
      </c>
      <c r="K26" s="229">
        <v>10</v>
      </c>
      <c r="L26" s="229" t="s">
        <v>378</v>
      </c>
      <c r="M26" s="231" t="s">
        <v>105</v>
      </c>
    </row>
    <row r="27" spans="1:30" ht="64.5" thickTop="1" x14ac:dyDescent="0.2">
      <c r="A27" s="232" t="s">
        <v>379</v>
      </c>
      <c r="B27" s="233">
        <f>tableau!C17</f>
        <v>20</v>
      </c>
      <c r="C27" s="233">
        <f>tableau!D17</f>
        <v>18</v>
      </c>
      <c r="D27" s="233">
        <f>tableau!E17</f>
        <v>16</v>
      </c>
      <c r="E27" s="233">
        <f>tableau!F17</f>
        <v>14</v>
      </c>
      <c r="F27" s="233">
        <f>tableau!G17</f>
        <v>8</v>
      </c>
      <c r="G27" s="233">
        <f>tableau!H17</f>
        <v>7</v>
      </c>
      <c r="H27" s="233">
        <f>tableau!I17</f>
        <v>6</v>
      </c>
      <c r="I27" s="233">
        <f>tableau!J17</f>
        <v>5</v>
      </c>
      <c r="J27" s="233">
        <f>tableau!K17</f>
        <v>4</v>
      </c>
      <c r="K27" s="233">
        <f>tableau!L17</f>
        <v>3</v>
      </c>
      <c r="L27" s="233">
        <f>tableau!M17</f>
        <v>1</v>
      </c>
      <c r="M27" s="234">
        <v>16</v>
      </c>
    </row>
    <row r="28" spans="1:30" ht="63.75" x14ac:dyDescent="0.2">
      <c r="A28" s="235" t="s">
        <v>583</v>
      </c>
      <c r="B28" s="236">
        <f>tableau!C18</f>
        <v>25</v>
      </c>
      <c r="C28" s="236">
        <f>tableau!D18</f>
        <v>23</v>
      </c>
      <c r="D28" s="236">
        <f>tableau!E18</f>
        <v>20</v>
      </c>
      <c r="E28" s="236">
        <f>tableau!F18</f>
        <v>18</v>
      </c>
      <c r="F28" s="236">
        <f>tableau!G18</f>
        <v>11</v>
      </c>
      <c r="G28" s="236">
        <f>tableau!H18</f>
        <v>10</v>
      </c>
      <c r="H28" s="236">
        <f>tableau!I18</f>
        <v>9</v>
      </c>
      <c r="I28" s="236">
        <f>tableau!J18</f>
        <v>8</v>
      </c>
      <c r="J28" s="236">
        <f>tableau!K18</f>
        <v>7</v>
      </c>
      <c r="K28" s="236">
        <f>tableau!L18</f>
        <v>6</v>
      </c>
      <c r="L28" s="236">
        <f>tableau!M18</f>
        <v>3</v>
      </c>
      <c r="M28" s="237">
        <v>20</v>
      </c>
    </row>
    <row r="29" spans="1:30" x14ac:dyDescent="0.2">
      <c r="E29" s="225"/>
      <c r="F29" s="225"/>
    </row>
    <row r="30" spans="1:30" x14ac:dyDescent="0.2">
      <c r="A30" s="223" t="s">
        <v>419</v>
      </c>
      <c r="E30" s="225"/>
      <c r="F30" s="225"/>
    </row>
    <row r="31" spans="1:30" x14ac:dyDescent="0.2">
      <c r="A31" s="782" t="s">
        <v>481</v>
      </c>
      <c r="B31" s="782"/>
      <c r="C31" s="782"/>
      <c r="D31" s="782"/>
      <c r="E31" s="782"/>
      <c r="F31" s="782"/>
      <c r="G31" s="782"/>
      <c r="H31" s="782"/>
      <c r="I31" s="782"/>
      <c r="J31" s="782"/>
      <c r="K31" s="782"/>
      <c r="L31" s="782"/>
      <c r="M31" s="782"/>
    </row>
    <row r="32" spans="1:30" x14ac:dyDescent="0.2">
      <c r="A32" s="782" t="s">
        <v>480</v>
      </c>
      <c r="B32" s="782"/>
      <c r="C32" s="782"/>
      <c r="D32" s="782"/>
      <c r="E32" s="782"/>
      <c r="F32" s="782"/>
      <c r="G32" s="782"/>
      <c r="H32" s="782"/>
      <c r="I32" s="782"/>
      <c r="J32" s="782"/>
      <c r="K32" s="782"/>
      <c r="L32" s="782"/>
      <c r="M32" s="782"/>
    </row>
    <row r="33" spans="1:13" x14ac:dyDescent="0.2">
      <c r="A33" s="782" t="s">
        <v>479</v>
      </c>
      <c r="B33" s="782"/>
      <c r="C33" s="782"/>
      <c r="D33" s="782"/>
      <c r="E33" s="782"/>
      <c r="F33" s="782"/>
      <c r="G33" s="782"/>
      <c r="H33" s="782"/>
      <c r="I33" s="782"/>
      <c r="J33" s="782"/>
      <c r="K33" s="782"/>
      <c r="L33" s="782"/>
      <c r="M33" s="782"/>
    </row>
    <row r="34" spans="1:13" x14ac:dyDescent="0.2">
      <c r="A34" s="782" t="s">
        <v>482</v>
      </c>
      <c r="B34" s="782"/>
      <c r="C34" s="782"/>
      <c r="D34" s="782"/>
      <c r="E34" s="782"/>
      <c r="F34" s="782"/>
      <c r="G34" s="782"/>
      <c r="H34" s="782"/>
      <c r="I34" s="782"/>
      <c r="J34" s="782"/>
      <c r="K34" s="782"/>
      <c r="L34" s="782"/>
      <c r="M34" s="782"/>
    </row>
    <row r="35" spans="1:13" x14ac:dyDescent="0.2">
      <c r="A35" s="811" t="str">
        <f>_xlfn.CONCAT(gestion!$V$49,", ",gestion!$V$50)</f>
        <v>Seules les compétitions régionales inscrites ci-dessous sont éligibles pour les lauréats, S.V.P. n'en ajouter aucune autre.</v>
      </c>
      <c r="B35" s="811"/>
      <c r="C35" s="811"/>
      <c r="D35" s="811"/>
      <c r="E35" s="811"/>
      <c r="F35" s="811"/>
      <c r="G35" s="811"/>
      <c r="H35" s="811"/>
      <c r="I35" s="811"/>
      <c r="J35" s="811"/>
      <c r="K35" s="811"/>
      <c r="L35" s="811"/>
      <c r="M35" s="811"/>
    </row>
    <row r="36" spans="1:13" x14ac:dyDescent="0.2">
      <c r="A36" s="255" t="str">
        <f>gestion!$V$45</f>
        <v>Aucun point de participation n'est accordé.</v>
      </c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</row>
    <row r="37" spans="1:13" x14ac:dyDescent="0.2">
      <c r="A37" s="255" t="str">
        <f>gestion!$V$43</f>
        <v xml:space="preserve">N.B. :  Joindre une copie très lisible des résultats de compétition </v>
      </c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</row>
    <row r="38" spans="1:13" x14ac:dyDescent="0.2">
      <c r="A38" s="811"/>
      <c r="B38" s="811"/>
      <c r="C38" s="811"/>
      <c r="D38" s="811"/>
      <c r="E38" s="811"/>
      <c r="F38" s="811"/>
    </row>
    <row r="39" spans="1:13" s="278" customFormat="1" x14ac:dyDescent="0.2">
      <c r="A39" s="277" t="s">
        <v>31</v>
      </c>
      <c r="B39" s="841" t="s">
        <v>388</v>
      </c>
      <c r="C39" s="842"/>
      <c r="D39" s="841" t="s">
        <v>389</v>
      </c>
      <c r="E39" s="842"/>
      <c r="F39" s="841" t="s">
        <v>68</v>
      </c>
      <c r="G39" s="842"/>
      <c r="H39" s="841" t="s">
        <v>32</v>
      </c>
      <c r="I39" s="842"/>
      <c r="J39" s="843" t="s">
        <v>6</v>
      </c>
      <c r="K39" s="844"/>
    </row>
    <row r="40" spans="1:13" x14ac:dyDescent="0.2">
      <c r="A40" s="279" t="str">
        <f>+gestion!W13</f>
        <v>Invitation Rosemère Jan. 2019</v>
      </c>
      <c r="B40" s="819"/>
      <c r="C40" s="820"/>
      <c r="D40" s="819"/>
      <c r="E40" s="820"/>
      <c r="F40" s="819" t="s">
        <v>67</v>
      </c>
      <c r="G40" s="820"/>
      <c r="H40" s="819"/>
      <c r="I40" s="820"/>
      <c r="J40" s="821" t="str">
        <f>IF(OR(B40&lt;2,B40="",H40="",H40&lt;1,H40&gt;B40-1,D40="",D40&lt;=1,D40&gt;11,AND(B40&gt;=5,H40&gt;=5)),"",IF(B40&gt;=5,VLOOKUP(H40,tableau!$C$1:$M$6,HLOOKUP(D40,tableau!$C$1:$M$1,1,FALSE),FALSE),IF(B40=4,VLOOKUP(H40,tableau!$C$7:$M$9,HLOOKUP(D40,tableau!$C$1:$M$1,1,FALSE),FALSE),IF(B40=3,VLOOKUP(H40,tableau!$C$10:$M$11,HLOOKUP(D40,tableau!$C$1:$M$1,1,FALSE),FALSE),IF(B40=2,VLOOKUP(H40,tableau!$C$12:$M$12,HLOOKUP(D40,tableau!$C$1:$M$1,1,FALSE),FALSE),"")))))</f>
        <v/>
      </c>
      <c r="K40" s="822"/>
      <c r="L40" s="212"/>
      <c r="M40" s="212"/>
    </row>
    <row r="41" spans="1:13" x14ac:dyDescent="0.2">
      <c r="A41" s="282" t="str">
        <f>+gestion!W14</f>
        <v>Jeux du Québec</v>
      </c>
      <c r="B41" s="826"/>
      <c r="C41" s="827"/>
      <c r="D41" s="826"/>
      <c r="E41" s="827"/>
      <c r="F41" s="826" t="s">
        <v>67</v>
      </c>
      <c r="G41" s="827"/>
      <c r="H41" s="826"/>
      <c r="I41" s="827"/>
      <c r="J41" s="830" t="str">
        <f>IF(OR(B41&lt;2,B41="",H41="",H41&lt;1,H41&gt;B41-1,D41="",D41&lt;=1,D41&gt;11,AND(B41&gt;=5,H41&gt;=5)),"",IF(B41&gt;=5,VLOOKUP(H41,tableau!$C$1:$M$6,HLOOKUP(D41,tableau!$C$1:$M$1,1,FALSE),FALSE),IF(B41=4,VLOOKUP(H41,tableau!$C$7:$M$9,HLOOKUP(D41,tableau!$C$1:$M$1,1,FALSE),FALSE),IF(B41=3,VLOOKUP(H41,tableau!$C$10:$M$11,HLOOKUP(D41,tableau!$C$1:$M$1,1,FALSE),FALSE),IF(B41=2,VLOOKUP(H41,tableau!$C$12:$M$12,HLOOKUP(D41,tableau!$C$1:$M$1,1,FALSE),FALSE),"")))))</f>
        <v/>
      </c>
      <c r="K41" s="831"/>
      <c r="L41" s="212"/>
      <c r="M41" s="212"/>
    </row>
    <row r="42" spans="1:13" x14ac:dyDescent="0.2">
      <c r="A42" s="283" t="str">
        <f>+gestion!X14</f>
        <v>Finale Régionale</v>
      </c>
      <c r="B42" s="828"/>
      <c r="C42" s="829"/>
      <c r="D42" s="828"/>
      <c r="E42" s="829"/>
      <c r="F42" s="828"/>
      <c r="G42" s="829"/>
      <c r="H42" s="828"/>
      <c r="I42" s="829"/>
      <c r="J42" s="832"/>
      <c r="K42" s="833"/>
      <c r="L42" s="212"/>
      <c r="M42" s="212"/>
    </row>
    <row r="43" spans="1:13" x14ac:dyDescent="0.2">
      <c r="A43" s="282" t="str">
        <f>+gestion!W15</f>
        <v>Invitation Lachute</v>
      </c>
      <c r="B43" s="819"/>
      <c r="C43" s="820"/>
      <c r="D43" s="819"/>
      <c r="E43" s="820"/>
      <c r="F43" s="819" t="s">
        <v>67</v>
      </c>
      <c r="G43" s="820"/>
      <c r="H43" s="819"/>
      <c r="I43" s="820"/>
      <c r="J43" s="821" t="str">
        <f>IF(OR(B43&lt;2,B43="",H43="",H43&lt;1,H43&gt;B43-1,D43="",D43&lt;=1,D43&gt;11,AND(B43&gt;=5,H43&gt;=5)),"",IF(B43&gt;=5,VLOOKUP(H43,tableau!$C$1:$M$6,HLOOKUP(D43,tableau!$C$1:$M$1,1,FALSE),FALSE),IF(B43=4,VLOOKUP(H43,tableau!$C$7:$M$9,HLOOKUP(D43,tableau!$C$1:$M$1,1,FALSE),FALSE),IF(B43=3,VLOOKUP(H43,tableau!$C$10:$M$11,HLOOKUP(D43,tableau!$C$1:$M$1,1,FALSE),FALSE),IF(B43=2,VLOOKUP(H43,tableau!$C$12:$M$12,HLOOKUP(D43,tableau!$C$1:$M$1,1,FALSE),FALSE),"")))))</f>
        <v/>
      </c>
      <c r="K43" s="822"/>
      <c r="L43" s="212"/>
      <c r="M43" s="212"/>
    </row>
    <row r="44" spans="1:13" x14ac:dyDescent="0.2">
      <c r="A44" s="282" t="str">
        <f>+gestion!W17</f>
        <v>Invitation Richard Gauthier</v>
      </c>
      <c r="B44" s="819"/>
      <c r="C44" s="820"/>
      <c r="D44" s="819"/>
      <c r="E44" s="820"/>
      <c r="F44" s="819" t="s">
        <v>67</v>
      </c>
      <c r="G44" s="820"/>
      <c r="H44" s="819"/>
      <c r="I44" s="820"/>
      <c r="J44" s="821" t="str">
        <f>IF(OR(B44&lt;2,B44="",H44="",H44&lt;1,H44&gt;B44-1,D44="",D44&lt;=1,D44&gt;11,AND(B44&gt;=5,H44&gt;=5)),"",IF(B44&gt;=5,VLOOKUP(H44,tableau!$C$1:$M$6,HLOOKUP(D44,tableau!$C$1:$M$1,1,FALSE),FALSE),IF(B44=4,VLOOKUP(H44,tableau!$C$7:$M$9,HLOOKUP(D44,tableau!$C$1:$M$1,1,FALSE),FALSE),IF(B44=3,VLOOKUP(H44,tableau!$C$10:$M$11,HLOOKUP(D44,tableau!$C$1:$M$1,1,FALSE),FALSE),IF(B44=2,VLOOKUP(H44,tableau!$C$12:$M$12,HLOOKUP(D44,tableau!$C$1:$M$1,1,FALSE),FALSE),"")))))</f>
        <v/>
      </c>
      <c r="K44" s="822"/>
      <c r="L44" s="212"/>
      <c r="M44" s="212"/>
    </row>
    <row r="45" spans="1:13" x14ac:dyDescent="0.2">
      <c r="A45" s="282" t="str">
        <f>+gestion!W16</f>
        <v>Jeux du Québec</v>
      </c>
      <c r="B45" s="825"/>
      <c r="C45" s="825"/>
      <c r="D45" s="825"/>
      <c r="E45" s="825"/>
      <c r="F45" s="825" t="s">
        <v>67</v>
      </c>
      <c r="G45" s="825"/>
      <c r="H45" s="825"/>
      <c r="I45" s="825"/>
      <c r="J45" s="830">
        <f>IF(L45="oui",16,IF(ISTEXT(H45)=TRUE,0,IF(H45&gt;=1,IF(H45&gt;=11,1,HLOOKUP(H45,tableau!$C$16:$L$18,2,FALSE)),0)))</f>
        <v>0</v>
      </c>
      <c r="K45" s="831"/>
      <c r="L45" s="212"/>
      <c r="M45" s="212"/>
    </row>
    <row r="46" spans="1:13" x14ac:dyDescent="0.2">
      <c r="A46" s="283" t="str">
        <f>+gestion!X16</f>
        <v>Finale Provinciale</v>
      </c>
      <c r="B46" s="825"/>
      <c r="C46" s="825"/>
      <c r="D46" s="825"/>
      <c r="E46" s="825"/>
      <c r="F46" s="825"/>
      <c r="G46" s="825"/>
      <c r="H46" s="825"/>
      <c r="I46" s="825"/>
      <c r="J46" s="832"/>
      <c r="K46" s="833"/>
      <c r="L46" s="212"/>
      <c r="M46" s="212"/>
    </row>
    <row r="47" spans="1:13" x14ac:dyDescent="0.2">
      <c r="A47" s="297" t="str">
        <f>+gestion!W3</f>
        <v>Provinciaux d'été</v>
      </c>
      <c r="B47" s="819"/>
      <c r="C47" s="820"/>
      <c r="D47" s="819"/>
      <c r="E47" s="820"/>
      <c r="F47" s="819" t="s">
        <v>67</v>
      </c>
      <c r="G47" s="820"/>
      <c r="H47" s="819"/>
      <c r="I47" s="820"/>
      <c r="J47" s="821">
        <f>IF(L47="oui",16,IF(ISTEXT(H47)=TRUE,0,IF(H47&gt;=1,IF(H47&gt;=11,1,HLOOKUP(H47,tableau!$C$16:$L$18,2,FALSE)),0)))</f>
        <v>0</v>
      </c>
      <c r="K47" s="822"/>
      <c r="L47" s="212"/>
      <c r="M47" s="212"/>
    </row>
    <row r="48" spans="1:13" ht="16.5" customHeight="1" x14ac:dyDescent="0.2">
      <c r="A48" s="286" t="str">
        <f>+gestion!W7</f>
        <v>Georges-Ethier</v>
      </c>
      <c r="B48" s="819"/>
      <c r="C48" s="820"/>
      <c r="D48" s="819"/>
      <c r="E48" s="820"/>
      <c r="F48" s="819" t="s">
        <v>67</v>
      </c>
      <c r="G48" s="820"/>
      <c r="H48" s="819"/>
      <c r="I48" s="820"/>
      <c r="J48" s="821">
        <f>IF(L48="oui",16,IF(ISTEXT(H48)=TRUE,0,IF(H48&gt;=1,IF(H48&gt;=11,1,HLOOKUP(H48,tableau!$C$16:$L$18,2,FALSE)),0)))</f>
        <v>0</v>
      </c>
      <c r="K48" s="822"/>
      <c r="L48" s="212"/>
      <c r="M48" s="212"/>
    </row>
    <row r="49" spans="1:13" x14ac:dyDescent="0.2">
      <c r="A49" s="282" t="str">
        <f>+gestion!W18</f>
        <v>Invitation St-Eustache</v>
      </c>
      <c r="B49" s="819"/>
      <c r="C49" s="820"/>
      <c r="D49" s="819"/>
      <c r="E49" s="820"/>
      <c r="F49" s="819" t="s">
        <v>67</v>
      </c>
      <c r="G49" s="820"/>
      <c r="H49" s="819"/>
      <c r="I49" s="820"/>
      <c r="J49" s="821" t="str">
        <f>IF(OR(B49&lt;2,B49="",H49="",H49&lt;1,H49&gt;B49-1,D49="",D49&lt;=1,D49&gt;11,AND(B49&gt;=5,H49&gt;=5)),"",IF(B49&gt;=5,VLOOKUP(H49,tableau!$C$1:$M$6,HLOOKUP(D49,tableau!$C$1:$M$1,1,FALSE),FALSE),IF(B49=4,VLOOKUP(H49,tableau!$C$7:$M$9,HLOOKUP(D49,tableau!$C$1:$M$1,1,FALSE),FALSE),IF(B49=3,VLOOKUP(H49,tableau!$C$10:$M$11,HLOOKUP(D49,tableau!$C$1:$M$1,1,FALSE),FALSE),IF(B49=2,VLOOKUP(H49,tableau!$C$12:$M$12,HLOOKUP(D49,tableau!$C$1:$M$1,1,FALSE),FALSE),"")))))</f>
        <v/>
      </c>
      <c r="K49" s="822"/>
      <c r="L49" s="212"/>
      <c r="M49" s="212"/>
    </row>
    <row r="50" spans="1:13" x14ac:dyDescent="0.2">
      <c r="A50" s="297" t="str">
        <f>+gestion!W12</f>
        <v>Section B 2020</v>
      </c>
      <c r="B50" s="819"/>
      <c r="C50" s="820"/>
      <c r="D50" s="819"/>
      <c r="E50" s="820"/>
      <c r="F50" s="819" t="s">
        <v>67</v>
      </c>
      <c r="G50" s="820"/>
      <c r="H50" s="819"/>
      <c r="I50" s="820"/>
      <c r="J50" s="821">
        <f>IF(L50="oui",16,IF(ISTEXT(H50)=TRUE,0,IF(H50&gt;=1,IF(H50&gt;=11,1,HLOOKUP(H50,tableau!$C$16:$L$18,2,FALSE)),0)))</f>
        <v>0</v>
      </c>
      <c r="K50" s="822"/>
      <c r="L50" s="212"/>
      <c r="M50" s="212"/>
    </row>
    <row r="51" spans="1:13" x14ac:dyDescent="0.2">
      <c r="A51" s="279" t="str">
        <f>+gestion!X13</f>
        <v>Invitation Rosemère Déc. 2019</v>
      </c>
      <c r="B51" s="819"/>
      <c r="C51" s="820"/>
      <c r="D51" s="819"/>
      <c r="E51" s="820"/>
      <c r="F51" s="819" t="s">
        <v>67</v>
      </c>
      <c r="G51" s="820"/>
      <c r="H51" s="819"/>
      <c r="I51" s="820"/>
      <c r="J51" s="821" t="str">
        <f>IF(OR(B51&lt;2,B51="",H51="",H51&lt;1,H51&gt;B51-1,D51="",D51&lt;=1,D51&gt;11,AND(B51&gt;=5,H51&gt;=5)),"",IF(B51&gt;=5,VLOOKUP(H51,tableau!$C$1:$M$6,HLOOKUP(D51,tableau!$C$1:$M$1,1,FALSE),FALSE),IF(B51=4,VLOOKUP(H51,tableau!$C$7:$M$9,HLOOKUP(D51,tableau!$C$1:$M$1,1,FALSE),FALSE),IF(B51=3,VLOOKUP(H51,tableau!$C$10:$M$11,HLOOKUP(D51,tableau!$C$1:$M$1,1,FALSE),FALSE),IF(B51=2,VLOOKUP(H51,tableau!$C$12:$M$12,HLOOKUP(D51,tableau!$C$1:$M$1,1,FALSE),FALSE),"")))))</f>
        <v/>
      </c>
      <c r="K51" s="822"/>
      <c r="L51" s="212"/>
      <c r="M51" s="212"/>
    </row>
    <row r="52" spans="1:13" s="264" customFormat="1" ht="13.5" thickBot="1" x14ac:dyDescent="0.25">
      <c r="A52" s="262"/>
      <c r="B52" s="262"/>
      <c r="C52" s="288"/>
      <c r="D52" s="288"/>
      <c r="E52" s="223"/>
      <c r="F52" s="223"/>
      <c r="G52" s="223"/>
      <c r="H52" s="835" t="s">
        <v>36</v>
      </c>
      <c r="I52" s="835"/>
      <c r="J52" s="834">
        <f>SUM(J40:J51)</f>
        <v>0</v>
      </c>
      <c r="K52" s="834"/>
      <c r="L52" s="310"/>
    </row>
    <row r="53" spans="1:13" ht="13.5" thickTop="1" x14ac:dyDescent="0.2">
      <c r="A53" s="851"/>
      <c r="B53" s="851"/>
      <c r="C53" s="851"/>
      <c r="D53" s="851"/>
      <c r="E53" s="851"/>
      <c r="F53" s="851"/>
      <c r="G53" s="851"/>
      <c r="H53" s="210"/>
    </row>
    <row r="54" spans="1:13" x14ac:dyDescent="0.2">
      <c r="A54" s="851"/>
      <c r="B54" s="851"/>
      <c r="C54" s="851"/>
      <c r="D54" s="851"/>
      <c r="E54" s="851"/>
      <c r="F54" s="851"/>
      <c r="G54" s="851"/>
      <c r="H54" s="210"/>
    </row>
    <row r="55" spans="1:13" x14ac:dyDescent="0.2">
      <c r="C55" s="293" t="s">
        <v>52</v>
      </c>
      <c r="D55" s="293"/>
      <c r="H55" s="781" t="str">
        <f>+'données a remplir'!$F$8</f>
        <v/>
      </c>
      <c r="I55" s="781"/>
      <c r="J55" s="781"/>
      <c r="K55" s="781"/>
      <c r="L55" s="781"/>
    </row>
    <row r="56" spans="1:13" x14ac:dyDescent="0.2">
      <c r="C56" s="293"/>
      <c r="D56" s="245"/>
      <c r="H56" s="245"/>
      <c r="I56" s="245"/>
      <c r="J56" s="245"/>
      <c r="K56" s="245"/>
      <c r="L56" s="245"/>
    </row>
    <row r="57" spans="1:13" x14ac:dyDescent="0.2">
      <c r="C57" s="293" t="s">
        <v>53</v>
      </c>
      <c r="D57" s="293"/>
      <c r="H57" s="781" t="str">
        <f>+'données a remplir'!F9</f>
        <v/>
      </c>
      <c r="I57" s="781"/>
      <c r="J57" s="781"/>
      <c r="K57" s="781"/>
      <c r="L57" s="781"/>
    </row>
    <row r="58" spans="1:13" x14ac:dyDescent="0.2">
      <c r="C58" s="293"/>
      <c r="D58" s="245"/>
      <c r="H58" s="245"/>
      <c r="I58" s="245"/>
      <c r="J58" s="245"/>
      <c r="K58" s="245"/>
      <c r="L58" s="245"/>
    </row>
    <row r="59" spans="1:13" x14ac:dyDescent="0.2">
      <c r="C59" s="780" t="s">
        <v>54</v>
      </c>
      <c r="D59" s="780"/>
      <c r="H59" s="781" t="str">
        <f>+'données a remplir'!$F$10</f>
        <v/>
      </c>
      <c r="I59" s="781"/>
      <c r="J59" s="781"/>
      <c r="K59" s="781"/>
      <c r="L59" s="781"/>
    </row>
  </sheetData>
  <sheetProtection algorithmName="SHA-512" hashValue="ggNKiL35XkxyGDDXlnyV4Ili72EgJTzZUnYNSMAkLZ+mmEUGmQOQlQJAnCARxE3QwfgcxyW2EOVANEZfKEDrsA==" saltValue="f9HJW3w9/SRJ9GCwCApXkA==" spinCount="100000" sheet="1"/>
  <protectedRanges>
    <protectedRange sqref="H40:I51" name="Plage3"/>
    <protectedRange sqref="B40:E51" name="Plage2"/>
    <protectedRange sqref="B8:F10 J8:M10" name="Plage1_3_1"/>
  </protectedRanges>
  <mergeCells count="98">
    <mergeCell ref="A35:M35"/>
    <mergeCell ref="A16:M16"/>
    <mergeCell ref="A17:M17"/>
    <mergeCell ref="A19:M19"/>
    <mergeCell ref="A2:M2"/>
    <mergeCell ref="A3:M3"/>
    <mergeCell ref="A4:M4"/>
    <mergeCell ref="A5:M5"/>
    <mergeCell ref="A6:M6"/>
    <mergeCell ref="B8:F8"/>
    <mergeCell ref="H8:I8"/>
    <mergeCell ref="J8:M8"/>
    <mergeCell ref="H9:I9"/>
    <mergeCell ref="A15:M15"/>
    <mergeCell ref="B10:F10"/>
    <mergeCell ref="H10:I10"/>
    <mergeCell ref="J10:M10"/>
    <mergeCell ref="B11:C11"/>
    <mergeCell ref="D11:E11"/>
    <mergeCell ref="F11:G11"/>
    <mergeCell ref="H11:I11"/>
    <mergeCell ref="B12:F12"/>
    <mergeCell ref="H12:I12"/>
    <mergeCell ref="J12:M12"/>
    <mergeCell ref="F39:G39"/>
    <mergeCell ref="H39:I39"/>
    <mergeCell ref="J39:K39"/>
    <mergeCell ref="A38:F38"/>
    <mergeCell ref="E21:F21"/>
    <mergeCell ref="H21:I21"/>
    <mergeCell ref="A31:M31"/>
    <mergeCell ref="E22:F22"/>
    <mergeCell ref="H22:I22"/>
    <mergeCell ref="A24:M24"/>
    <mergeCell ref="B25:M25"/>
    <mergeCell ref="A32:M32"/>
    <mergeCell ref="A33:M33"/>
    <mergeCell ref="B39:C39"/>
    <mergeCell ref="D39:E39"/>
    <mergeCell ref="A34:M34"/>
    <mergeCell ref="J43:K43"/>
    <mergeCell ref="B40:C40"/>
    <mergeCell ref="D40:E40"/>
    <mergeCell ref="F40:G40"/>
    <mergeCell ref="H40:I40"/>
    <mergeCell ref="J40:K40"/>
    <mergeCell ref="J41:K42"/>
    <mergeCell ref="F43:G43"/>
    <mergeCell ref="H43:I43"/>
    <mergeCell ref="H41:I42"/>
    <mergeCell ref="B41:C42"/>
    <mergeCell ref="B43:C43"/>
    <mergeCell ref="D43:E43"/>
    <mergeCell ref="D41:E42"/>
    <mergeCell ref="F41:G42"/>
    <mergeCell ref="J44:K44"/>
    <mergeCell ref="B47:C47"/>
    <mergeCell ref="D47:E47"/>
    <mergeCell ref="F47:G47"/>
    <mergeCell ref="H47:I47"/>
    <mergeCell ref="J47:K47"/>
    <mergeCell ref="H44:I44"/>
    <mergeCell ref="B45:C46"/>
    <mergeCell ref="D45:E46"/>
    <mergeCell ref="F45:G46"/>
    <mergeCell ref="H45:I46"/>
    <mergeCell ref="J45:K46"/>
    <mergeCell ref="B44:C44"/>
    <mergeCell ref="D44:E44"/>
    <mergeCell ref="F44:G44"/>
    <mergeCell ref="B49:C49"/>
    <mergeCell ref="D49:E49"/>
    <mergeCell ref="F49:G49"/>
    <mergeCell ref="H49:I49"/>
    <mergeCell ref="J49:K49"/>
    <mergeCell ref="B48:C48"/>
    <mergeCell ref="D48:E48"/>
    <mergeCell ref="F48:G48"/>
    <mergeCell ref="H48:I48"/>
    <mergeCell ref="J48:K48"/>
    <mergeCell ref="B51:C51"/>
    <mergeCell ref="D51:E51"/>
    <mergeCell ref="F51:G51"/>
    <mergeCell ref="H51:I51"/>
    <mergeCell ref="J51:K51"/>
    <mergeCell ref="B50:C50"/>
    <mergeCell ref="D50:E50"/>
    <mergeCell ref="F50:G50"/>
    <mergeCell ref="H50:I50"/>
    <mergeCell ref="J50:K50"/>
    <mergeCell ref="C59:D59"/>
    <mergeCell ref="H59:L59"/>
    <mergeCell ref="H52:I52"/>
    <mergeCell ref="J52:K52"/>
    <mergeCell ref="A53:G53"/>
    <mergeCell ref="A54:G54"/>
    <mergeCell ref="H55:L55"/>
    <mergeCell ref="H57:L57"/>
  </mergeCells>
  <printOptions horizontalCentered="1"/>
  <pageMargins left="0" right="0" top="0.55118110236220474" bottom="0.35433070866141736" header="0.31496062992125984" footer="0.31496062992125984"/>
  <pageSetup scale="79" orientation="portrait" r:id="rId1"/>
  <headerFooter>
    <oddHeader>&amp;LLauréats 2019</oddHeader>
    <oddFooter>&amp;LCandidat 3&amp;C&amp;14PATINAGE LAURENTIDES&amp;R&amp;A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92D050"/>
  </sheetPr>
  <dimension ref="A1:AD60"/>
  <sheetViews>
    <sheetView showGridLines="0" zoomScaleNormal="100" workbookViewId="0">
      <selection activeCell="B8" sqref="B8:F8"/>
    </sheetView>
  </sheetViews>
  <sheetFormatPr baseColWidth="10" defaultRowHeight="12.75" x14ac:dyDescent="0.2"/>
  <cols>
    <col min="1" max="1" width="25.85546875" style="210" customWidth="1"/>
    <col min="2" max="3" width="8" style="210" customWidth="1"/>
    <col min="4" max="4" width="8.85546875" style="210" customWidth="1"/>
    <col min="5" max="7" width="8" style="210" customWidth="1"/>
    <col min="8" max="8" width="8" style="211" customWidth="1"/>
    <col min="9" max="13" width="8" style="210" customWidth="1"/>
    <col min="14" max="16384" width="11.42578125" style="212"/>
  </cols>
  <sheetData>
    <row r="1" spans="1:30" x14ac:dyDescent="0.2">
      <c r="A1" s="209"/>
      <c r="B1" s="209"/>
      <c r="C1" s="209"/>
      <c r="D1" s="209"/>
      <c r="E1" s="209"/>
      <c r="F1" s="209"/>
    </row>
    <row r="2" spans="1:30" x14ac:dyDescent="0.2">
      <c r="A2" s="794" t="s">
        <v>14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</row>
    <row r="3" spans="1:30" x14ac:dyDescent="0.2">
      <c r="A3" s="795" t="s">
        <v>43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</row>
    <row r="4" spans="1:30" s="214" customForma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</row>
    <row r="5" spans="1:30" s="214" customFormat="1" ht="15.75" customHeight="1" x14ac:dyDescent="0.25">
      <c r="A5" s="799" t="s">
        <v>5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</row>
    <row r="6" spans="1:30" s="214" customFormat="1" ht="15.75" customHeight="1" x14ac:dyDescent="0.2">
      <c r="A6" s="801" t="str">
        <f>+gestion!B32</f>
        <v>PATINEUSE RÉGIONALE  PRÉ-JUVÉNILE EN SIMPLE</v>
      </c>
      <c r="B6" s="801"/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1"/>
    </row>
    <row r="7" spans="1:30" ht="20.25" x14ac:dyDescent="0.3">
      <c r="A7" s="891"/>
      <c r="B7" s="891"/>
      <c r="C7" s="891"/>
      <c r="D7" s="891"/>
      <c r="E7" s="891"/>
      <c r="F7" s="891"/>
      <c r="G7" s="891"/>
      <c r="H7" s="891"/>
      <c r="I7" s="891"/>
      <c r="J7" s="891"/>
      <c r="K7" s="891"/>
      <c r="L7" s="891"/>
      <c r="M7" s="891"/>
    </row>
    <row r="8" spans="1:30" x14ac:dyDescent="0.2">
      <c r="A8" s="216" t="s">
        <v>48</v>
      </c>
      <c r="B8" s="790"/>
      <c r="C8" s="790"/>
      <c r="D8" s="790"/>
      <c r="E8" s="790"/>
      <c r="F8" s="790"/>
      <c r="H8" s="800" t="s">
        <v>51</v>
      </c>
      <c r="I8" s="800"/>
      <c r="J8" s="890"/>
      <c r="K8" s="890"/>
      <c r="L8" s="890"/>
      <c r="M8" s="890"/>
    </row>
    <row r="9" spans="1:30" x14ac:dyDescent="0.2">
      <c r="A9" s="216"/>
      <c r="B9" s="217"/>
      <c r="C9" s="217"/>
      <c r="D9" s="217"/>
      <c r="E9" s="217"/>
      <c r="F9" s="217"/>
      <c r="H9" s="800"/>
      <c r="I9" s="800"/>
      <c r="J9" s="261"/>
      <c r="K9" s="218"/>
      <c r="L9" s="218"/>
      <c r="M9" s="218"/>
    </row>
    <row r="10" spans="1:30" x14ac:dyDescent="0.2">
      <c r="A10" s="216" t="s">
        <v>74</v>
      </c>
      <c r="B10" s="790"/>
      <c r="C10" s="790"/>
      <c r="D10" s="790"/>
      <c r="E10" s="790"/>
      <c r="F10" s="790"/>
      <c r="H10" s="800" t="s">
        <v>13</v>
      </c>
      <c r="I10" s="800"/>
      <c r="J10" s="890"/>
      <c r="K10" s="890"/>
      <c r="L10" s="890"/>
      <c r="M10" s="890"/>
    </row>
    <row r="11" spans="1:30" x14ac:dyDescent="0.2">
      <c r="A11" s="294"/>
      <c r="B11" s="802"/>
      <c r="C11" s="802"/>
      <c r="D11" s="800"/>
      <c r="E11" s="800"/>
      <c r="F11" s="802"/>
      <c r="G11" s="802"/>
      <c r="H11" s="800"/>
      <c r="I11" s="800"/>
    </row>
    <row r="12" spans="1:30" x14ac:dyDescent="0.2">
      <c r="A12" s="261" t="s">
        <v>50</v>
      </c>
      <c r="B12" s="790">
        <f>'données a remplir'!$E$7</f>
        <v>0</v>
      </c>
      <c r="C12" s="790"/>
      <c r="D12" s="790"/>
      <c r="E12" s="790"/>
      <c r="F12" s="790"/>
      <c r="H12" s="800" t="s">
        <v>380</v>
      </c>
      <c r="I12" s="800"/>
      <c r="J12" s="807">
        <f>'données a remplir'!$E$6</f>
        <v>0</v>
      </c>
      <c r="K12" s="807">
        <f>'données a remplir'!$E$6</f>
        <v>0</v>
      </c>
      <c r="L12" s="807"/>
      <c r="M12" s="807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</row>
    <row r="13" spans="1:30" x14ac:dyDescent="0.2">
      <c r="A13" s="220"/>
      <c r="B13" s="221"/>
      <c r="C13" s="221"/>
      <c r="D13" s="220"/>
      <c r="E13" s="222"/>
      <c r="F13" s="222"/>
    </row>
    <row r="14" spans="1:30" ht="12.6" customHeight="1" x14ac:dyDescent="0.2">
      <c r="A14" s="223" t="s">
        <v>416</v>
      </c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</row>
    <row r="15" spans="1:30" ht="15" customHeight="1" x14ac:dyDescent="0.2">
      <c r="A15" s="806" t="str">
        <f>+gestion!$V$41</f>
        <v>Chaque Club enverra 3 candidatures.</v>
      </c>
      <c r="B15" s="806"/>
      <c r="C15" s="806"/>
      <c r="D15" s="806"/>
      <c r="E15" s="806"/>
      <c r="F15" s="806"/>
      <c r="G15" s="806"/>
      <c r="H15" s="806"/>
      <c r="I15" s="806"/>
      <c r="J15" s="806"/>
      <c r="K15" s="806"/>
      <c r="L15" s="806"/>
      <c r="M15" s="806"/>
      <c r="N15" s="224"/>
      <c r="O15" s="224"/>
      <c r="P15" s="224"/>
      <c r="Q15" s="224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</row>
    <row r="16" spans="1:30" ht="15" customHeight="1" x14ac:dyDescent="0.2">
      <c r="A16" s="806" t="str">
        <f>_xlfn.CONCAT(gestion!$B$141,"  ",gestion!$V$53,gestion!$Q$13)</f>
        <v>Limite d'age  Fille :       Ne pas avoir 11 ans au 1 juillet 2019</v>
      </c>
      <c r="B16" s="806"/>
      <c r="C16" s="806"/>
      <c r="D16" s="806"/>
      <c r="E16" s="806"/>
      <c r="F16" s="806"/>
      <c r="G16" s="806"/>
      <c r="H16" s="806"/>
      <c r="I16" s="806"/>
      <c r="J16" s="806"/>
      <c r="K16" s="806"/>
      <c r="L16" s="806"/>
      <c r="M16" s="806"/>
      <c r="N16" s="224"/>
      <c r="O16" s="224"/>
      <c r="P16" s="224"/>
      <c r="Q16" s="224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</row>
    <row r="17" spans="1:30" ht="15" customHeight="1" x14ac:dyDescent="0.2">
      <c r="A17" s="806" t="str">
        <f>gestion!$V$47</f>
        <v>Avoir compétitionné la majorité des compétitions dans cette catégorie</v>
      </c>
      <c r="B17" s="806"/>
      <c r="C17" s="806"/>
      <c r="D17" s="806"/>
      <c r="E17" s="806"/>
      <c r="F17" s="806"/>
      <c r="G17" s="806"/>
      <c r="H17" s="806"/>
      <c r="I17" s="806"/>
      <c r="J17" s="806"/>
      <c r="K17" s="806"/>
      <c r="L17" s="806"/>
      <c r="M17" s="806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</row>
    <row r="18" spans="1:30" ht="15" customHeight="1" x14ac:dyDescent="0.2">
      <c r="A18" s="806" t="str">
        <f>gestion!$V$55</f>
        <v>Les résultats des compétitions Star 4 seront également comptabilisés</v>
      </c>
      <c r="B18" s="806"/>
      <c r="C18" s="806"/>
      <c r="D18" s="806"/>
      <c r="E18" s="806"/>
      <c r="F18" s="806"/>
      <c r="G18" s="806"/>
      <c r="H18" s="806"/>
      <c r="I18" s="806"/>
      <c r="J18" s="806"/>
      <c r="K18" s="806"/>
      <c r="L18" s="806"/>
      <c r="M18" s="806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</row>
    <row r="19" spans="1:30" ht="15" customHeight="1" x14ac:dyDescent="0.2">
      <c r="A19" s="256"/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</row>
    <row r="20" spans="1:30" ht="15" customHeight="1" x14ac:dyDescent="0.2">
      <c r="A20" s="846" t="s">
        <v>397</v>
      </c>
      <c r="B20" s="846"/>
      <c r="C20" s="846"/>
      <c r="D20" s="846"/>
      <c r="E20" s="846"/>
      <c r="F20" s="846"/>
      <c r="G20" s="846"/>
      <c r="H20" s="846"/>
      <c r="I20" s="846"/>
      <c r="J20" s="846"/>
      <c r="K20" s="846"/>
      <c r="L20" s="846"/>
      <c r="M20" s="846"/>
    </row>
    <row r="21" spans="1:30" ht="15" customHeight="1" x14ac:dyDescent="0.2">
      <c r="A21" s="256"/>
      <c r="B21" s="256"/>
      <c r="C21" s="256"/>
      <c r="D21" s="256"/>
      <c r="E21" s="256"/>
      <c r="F21" s="256"/>
      <c r="G21" s="256"/>
    </row>
    <row r="22" spans="1:30" ht="27.75" customHeight="1" thickBot="1" x14ac:dyDescent="0.25">
      <c r="A22" s="265" t="s">
        <v>394</v>
      </c>
      <c r="B22" s="267">
        <v>2</v>
      </c>
      <c r="C22" s="267">
        <v>3</v>
      </c>
      <c r="D22" s="267">
        <v>4</v>
      </c>
      <c r="E22" s="847">
        <v>5</v>
      </c>
      <c r="F22" s="847"/>
      <c r="G22" s="267">
        <v>6</v>
      </c>
      <c r="H22" s="847">
        <v>7</v>
      </c>
      <c r="I22" s="847"/>
      <c r="J22" s="268">
        <v>8</v>
      </c>
      <c r="K22" s="267">
        <v>9</v>
      </c>
      <c r="L22" s="267">
        <v>10</v>
      </c>
      <c r="M22" s="269">
        <v>11</v>
      </c>
    </row>
    <row r="23" spans="1:30" ht="31.5" customHeight="1" thickTop="1" x14ac:dyDescent="0.2">
      <c r="A23" s="270" t="s">
        <v>5</v>
      </c>
      <c r="B23" s="271" t="s">
        <v>291</v>
      </c>
      <c r="C23" s="271" t="s">
        <v>292</v>
      </c>
      <c r="D23" s="273" t="s">
        <v>400</v>
      </c>
      <c r="E23" s="845" t="s">
        <v>398</v>
      </c>
      <c r="F23" s="845"/>
      <c r="G23" s="271" t="s">
        <v>396</v>
      </c>
      <c r="H23" s="845" t="s">
        <v>395</v>
      </c>
      <c r="I23" s="845"/>
      <c r="J23" s="273" t="s">
        <v>399</v>
      </c>
      <c r="K23" s="271" t="s">
        <v>89</v>
      </c>
      <c r="L23" s="271" t="s">
        <v>90</v>
      </c>
      <c r="M23" s="274" t="s">
        <v>91</v>
      </c>
    </row>
    <row r="24" spans="1:30" ht="15" customHeight="1" x14ac:dyDescent="0.2">
      <c r="A24" s="225"/>
      <c r="B24" s="222"/>
      <c r="C24" s="222"/>
      <c r="D24" s="222"/>
      <c r="E24" s="222"/>
      <c r="F24" s="226"/>
    </row>
    <row r="25" spans="1:30" ht="15" customHeight="1" x14ac:dyDescent="0.2">
      <c r="A25" s="846" t="s">
        <v>66</v>
      </c>
      <c r="B25" s="846"/>
      <c r="C25" s="846"/>
      <c r="D25" s="846"/>
      <c r="E25" s="846"/>
      <c r="F25" s="846"/>
      <c r="G25" s="846"/>
      <c r="H25" s="846"/>
      <c r="I25" s="846"/>
      <c r="J25" s="846"/>
      <c r="K25" s="846"/>
      <c r="L25" s="846"/>
      <c r="M25" s="846"/>
    </row>
    <row r="26" spans="1:30" x14ac:dyDescent="0.2">
      <c r="A26" s="225"/>
      <c r="B26" s="803" t="s">
        <v>377</v>
      </c>
      <c r="C26" s="804"/>
      <c r="D26" s="804"/>
      <c r="E26" s="804"/>
      <c r="F26" s="804"/>
      <c r="G26" s="804"/>
      <c r="H26" s="804"/>
      <c r="I26" s="804"/>
      <c r="J26" s="804"/>
      <c r="K26" s="804"/>
      <c r="L26" s="804"/>
      <c r="M26" s="805"/>
    </row>
    <row r="27" spans="1:30" ht="13.5" thickBot="1" x14ac:dyDescent="0.25">
      <c r="A27" s="228" t="str">
        <f>tableau!A16</f>
        <v>Catégorie</v>
      </c>
      <c r="B27" s="229">
        <v>1</v>
      </c>
      <c r="C27" s="229">
        <v>2</v>
      </c>
      <c r="D27" s="229">
        <v>3</v>
      </c>
      <c r="E27" s="229">
        <v>4</v>
      </c>
      <c r="F27" s="229">
        <v>5</v>
      </c>
      <c r="G27" s="229">
        <v>6</v>
      </c>
      <c r="H27" s="230">
        <v>7</v>
      </c>
      <c r="I27" s="229">
        <v>8</v>
      </c>
      <c r="J27" s="229">
        <v>9</v>
      </c>
      <c r="K27" s="229">
        <v>10</v>
      </c>
      <c r="L27" s="229" t="s">
        <v>378</v>
      </c>
      <c r="M27" s="231" t="s">
        <v>105</v>
      </c>
    </row>
    <row r="28" spans="1:30" ht="64.5" thickTop="1" x14ac:dyDescent="0.2">
      <c r="A28" s="232" t="s">
        <v>379</v>
      </c>
      <c r="B28" s="233">
        <f>tableau!C17</f>
        <v>20</v>
      </c>
      <c r="C28" s="233">
        <f>tableau!D17</f>
        <v>18</v>
      </c>
      <c r="D28" s="233">
        <f>tableau!E17</f>
        <v>16</v>
      </c>
      <c r="E28" s="233">
        <f>tableau!F17</f>
        <v>14</v>
      </c>
      <c r="F28" s="233">
        <f>tableau!G17</f>
        <v>8</v>
      </c>
      <c r="G28" s="233">
        <f>tableau!H17</f>
        <v>7</v>
      </c>
      <c r="H28" s="233">
        <f>tableau!I17</f>
        <v>6</v>
      </c>
      <c r="I28" s="233">
        <f>tableau!J17</f>
        <v>5</v>
      </c>
      <c r="J28" s="233">
        <f>tableau!K17</f>
        <v>4</v>
      </c>
      <c r="K28" s="233">
        <f>tableau!L17</f>
        <v>3</v>
      </c>
      <c r="L28" s="233">
        <f>tableau!M17</f>
        <v>1</v>
      </c>
      <c r="M28" s="234">
        <v>16</v>
      </c>
    </row>
    <row r="29" spans="1:30" ht="63.75" x14ac:dyDescent="0.2">
      <c r="A29" s="235" t="s">
        <v>583</v>
      </c>
      <c r="B29" s="236">
        <f>tableau!C18</f>
        <v>25</v>
      </c>
      <c r="C29" s="236">
        <f>tableau!D18</f>
        <v>23</v>
      </c>
      <c r="D29" s="236">
        <f>tableau!E18</f>
        <v>20</v>
      </c>
      <c r="E29" s="236">
        <f>tableau!F18</f>
        <v>18</v>
      </c>
      <c r="F29" s="236">
        <f>tableau!G18</f>
        <v>11</v>
      </c>
      <c r="G29" s="236">
        <f>tableau!H18</f>
        <v>10</v>
      </c>
      <c r="H29" s="236">
        <f>tableau!I18</f>
        <v>9</v>
      </c>
      <c r="I29" s="236">
        <f>tableau!J18</f>
        <v>8</v>
      </c>
      <c r="J29" s="236">
        <f>tableau!K18</f>
        <v>7</v>
      </c>
      <c r="K29" s="236">
        <f>tableau!L18</f>
        <v>6</v>
      </c>
      <c r="L29" s="236">
        <f>tableau!M18</f>
        <v>3</v>
      </c>
      <c r="M29" s="237">
        <v>20</v>
      </c>
    </row>
    <row r="30" spans="1:30" x14ac:dyDescent="0.2">
      <c r="E30" s="225"/>
      <c r="F30" s="225"/>
    </row>
    <row r="31" spans="1:30" x14ac:dyDescent="0.2">
      <c r="A31" s="223" t="s">
        <v>419</v>
      </c>
      <c r="E31" s="225"/>
      <c r="F31" s="225"/>
    </row>
    <row r="32" spans="1:30" x14ac:dyDescent="0.2">
      <c r="A32" s="782" t="s">
        <v>481</v>
      </c>
      <c r="B32" s="782"/>
      <c r="C32" s="782"/>
      <c r="D32" s="782"/>
      <c r="E32" s="782"/>
      <c r="F32" s="782"/>
      <c r="G32" s="782"/>
      <c r="H32" s="782"/>
      <c r="I32" s="782"/>
      <c r="J32" s="782"/>
      <c r="K32" s="782"/>
      <c r="L32" s="782"/>
      <c r="M32" s="782"/>
    </row>
    <row r="33" spans="1:13" x14ac:dyDescent="0.2">
      <c r="A33" s="782" t="s">
        <v>480</v>
      </c>
      <c r="B33" s="782"/>
      <c r="C33" s="782"/>
      <c r="D33" s="782"/>
      <c r="E33" s="782"/>
      <c r="F33" s="782"/>
      <c r="G33" s="782"/>
      <c r="H33" s="782"/>
      <c r="I33" s="782"/>
      <c r="J33" s="782"/>
      <c r="K33" s="782"/>
      <c r="L33" s="782"/>
      <c r="M33" s="782"/>
    </row>
    <row r="34" spans="1:13" x14ac:dyDescent="0.2">
      <c r="A34" s="782" t="s">
        <v>479</v>
      </c>
      <c r="B34" s="782"/>
      <c r="C34" s="782"/>
      <c r="D34" s="782"/>
      <c r="E34" s="782"/>
      <c r="F34" s="782"/>
      <c r="G34" s="782"/>
      <c r="H34" s="782"/>
      <c r="I34" s="782"/>
      <c r="J34" s="782"/>
      <c r="K34" s="782"/>
      <c r="L34" s="782"/>
      <c r="M34" s="782"/>
    </row>
    <row r="35" spans="1:13" x14ac:dyDescent="0.2">
      <c r="A35" s="782" t="s">
        <v>482</v>
      </c>
      <c r="B35" s="782"/>
      <c r="C35" s="782"/>
      <c r="D35" s="782"/>
      <c r="E35" s="782"/>
      <c r="F35" s="782"/>
      <c r="G35" s="782"/>
      <c r="H35" s="782"/>
      <c r="I35" s="782"/>
      <c r="J35" s="782"/>
      <c r="K35" s="782"/>
      <c r="L35" s="782"/>
      <c r="M35" s="782"/>
    </row>
    <row r="36" spans="1:13" x14ac:dyDescent="0.2">
      <c r="A36" s="811" t="str">
        <f>_xlfn.CONCAT(gestion!$V$49,", ",gestion!$V$50)</f>
        <v>Seules les compétitions régionales inscrites ci-dessous sont éligibles pour les lauréats, S.V.P. n'en ajouter aucune autre.</v>
      </c>
      <c r="B36" s="811"/>
      <c r="C36" s="811"/>
      <c r="D36" s="811"/>
      <c r="E36" s="811"/>
      <c r="F36" s="811"/>
      <c r="G36" s="811"/>
      <c r="H36" s="811"/>
      <c r="I36" s="811"/>
      <c r="J36" s="811"/>
      <c r="K36" s="811"/>
      <c r="L36" s="811"/>
      <c r="M36" s="811"/>
    </row>
    <row r="37" spans="1:13" x14ac:dyDescent="0.2">
      <c r="A37" s="255" t="str">
        <f>gestion!$V$45</f>
        <v>Aucun point de participation n'est accordé.</v>
      </c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</row>
    <row r="38" spans="1:13" x14ac:dyDescent="0.2">
      <c r="A38" s="255" t="str">
        <f>gestion!$V$43</f>
        <v xml:space="preserve">N.B. :  Joindre une copie très lisible des résultats de compétition </v>
      </c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</row>
    <row r="39" spans="1:13" s="278" customFormat="1" x14ac:dyDescent="0.2">
      <c r="A39" s="811"/>
      <c r="B39" s="811"/>
      <c r="C39" s="811"/>
      <c r="D39" s="811"/>
      <c r="E39" s="811"/>
      <c r="F39" s="811"/>
      <c r="G39" s="210"/>
      <c r="H39" s="211"/>
      <c r="I39" s="210"/>
      <c r="J39" s="210"/>
      <c r="K39" s="210"/>
      <c r="L39" s="210"/>
      <c r="M39" s="210"/>
    </row>
    <row r="40" spans="1:13" x14ac:dyDescent="0.2">
      <c r="A40" s="277" t="s">
        <v>31</v>
      </c>
      <c r="B40" s="841" t="s">
        <v>388</v>
      </c>
      <c r="C40" s="842"/>
      <c r="D40" s="841" t="s">
        <v>389</v>
      </c>
      <c r="E40" s="842"/>
      <c r="F40" s="841" t="s">
        <v>68</v>
      </c>
      <c r="G40" s="842"/>
      <c r="H40" s="841" t="s">
        <v>32</v>
      </c>
      <c r="I40" s="842"/>
      <c r="J40" s="843" t="s">
        <v>6</v>
      </c>
      <c r="K40" s="844"/>
      <c r="L40" s="212"/>
      <c r="M40" s="212"/>
    </row>
    <row r="41" spans="1:13" x14ac:dyDescent="0.2">
      <c r="A41" s="279" t="str">
        <f>+gestion!W13</f>
        <v>Invitation Rosemère Jan. 2019</v>
      </c>
      <c r="B41" s="819"/>
      <c r="C41" s="820"/>
      <c r="D41" s="819"/>
      <c r="E41" s="820"/>
      <c r="F41" s="819" t="s">
        <v>67</v>
      </c>
      <c r="G41" s="820"/>
      <c r="H41" s="819"/>
      <c r="I41" s="820"/>
      <c r="J41" s="821" t="str">
        <f>IF(OR(B41&lt;2,B41="",H41="",H41&lt;1,H41&gt;B41-1,D41="",D41&lt;=1,D41&gt;11,AND(B41&gt;=5,H41&gt;=5)),"",IF(B41&gt;=5,VLOOKUP(H41,tableau!$C$1:$M$6,HLOOKUP(D41,tableau!$C$1:$M$1,1,FALSE),FALSE),IF(B41=4,VLOOKUP(H41,tableau!$C$7:$M$9,HLOOKUP(D41,tableau!$C$1:$M$1,1,FALSE),FALSE),IF(B41=3,VLOOKUP(H41,tableau!$C$10:$M$11,HLOOKUP(D41,tableau!$C$1:$M$1,1,FALSE),FALSE),IF(B41=2,VLOOKUP(H41,tableau!$C$12:$M$12,HLOOKUP(D41,tableau!$C$1:$M$1,1,FALSE),FALSE),"")))))</f>
        <v/>
      </c>
      <c r="K41" s="822"/>
      <c r="L41" s="212"/>
      <c r="M41" s="212"/>
    </row>
    <row r="42" spans="1:13" x14ac:dyDescent="0.2">
      <c r="A42" s="282" t="str">
        <f>+gestion!W21</f>
        <v>STAR Michel-Proulx</v>
      </c>
      <c r="B42" s="826"/>
      <c r="C42" s="827"/>
      <c r="D42" s="826"/>
      <c r="E42" s="827"/>
      <c r="F42" s="826" t="s">
        <v>67</v>
      </c>
      <c r="G42" s="827"/>
      <c r="H42" s="826"/>
      <c r="I42" s="827"/>
      <c r="J42" s="830" t="str">
        <f>IF(OR(B42&lt;2,B42="",H42="",H42&lt;1,H42&gt;B42-1,D42="",D42&lt;=1,D42&gt;11,AND(B42&gt;=5,H42&gt;=5)),"",IF(B42&gt;=5,VLOOKUP(H42,tableau!$C$1:$M$6,HLOOKUP(D42,tableau!$C$1:$M$1,1,FALSE),FALSE),IF(B42=4,VLOOKUP(H42,tableau!$C$7:$M$9,HLOOKUP(D42,tableau!$C$1:$M$1,1,FALSE),FALSE),IF(B42=3,VLOOKUP(H42,tableau!$C$10:$M$11,HLOOKUP(D42,tableau!$C$1:$M$1,1,FALSE),FALSE),IF(B42=2,VLOOKUP(H42,tableau!$C$12:$M$12,HLOOKUP(D42,tableau!$C$1:$M$1,1,FALSE),FALSE),"")))))</f>
        <v/>
      </c>
      <c r="K42" s="831"/>
      <c r="L42" s="212"/>
      <c r="M42" s="212"/>
    </row>
    <row r="43" spans="1:13" x14ac:dyDescent="0.2">
      <c r="A43" s="283" t="str">
        <f>+gestion!X14</f>
        <v>Finale Régionale</v>
      </c>
      <c r="B43" s="828"/>
      <c r="C43" s="829"/>
      <c r="D43" s="828"/>
      <c r="E43" s="829"/>
      <c r="F43" s="828"/>
      <c r="G43" s="829"/>
      <c r="H43" s="828"/>
      <c r="I43" s="829"/>
      <c r="J43" s="832"/>
      <c r="K43" s="833"/>
      <c r="L43" s="212"/>
      <c r="M43" s="212"/>
    </row>
    <row r="44" spans="1:13" x14ac:dyDescent="0.2">
      <c r="A44" s="282" t="str">
        <f>+gestion!W15</f>
        <v>Invitation Lachute</v>
      </c>
      <c r="B44" s="819"/>
      <c r="C44" s="820"/>
      <c r="D44" s="819"/>
      <c r="E44" s="820"/>
      <c r="F44" s="819" t="s">
        <v>67</v>
      </c>
      <c r="G44" s="820"/>
      <c r="H44" s="819"/>
      <c r="I44" s="820"/>
      <c r="J44" s="821" t="str">
        <f>IF(OR(B44&lt;2,B44="",H44="",H44&lt;1,H44&gt;B44-1,D44="",D44&lt;=1,D44&gt;11,AND(B44&gt;=5,H44&gt;=5)),"",IF(B44&gt;=5,VLOOKUP(H44,tableau!$C$1:$M$6,HLOOKUP(D44,tableau!$C$1:$M$1,1,FALSE),FALSE),IF(B44=4,VLOOKUP(H44,tableau!$C$7:$M$9,HLOOKUP(D44,tableau!$C$1:$M$1,1,FALSE),FALSE),IF(B44=3,VLOOKUP(H44,tableau!$C$10:$M$11,HLOOKUP(D44,tableau!$C$1:$M$1,1,FALSE),FALSE),IF(B44=2,VLOOKUP(H44,tableau!$C$12:$M$12,HLOOKUP(D44,tableau!$C$1:$M$1,1,FALSE),FALSE),"")))))</f>
        <v/>
      </c>
      <c r="K44" s="822"/>
      <c r="L44" s="212"/>
      <c r="M44" s="212"/>
    </row>
    <row r="45" spans="1:13" x14ac:dyDescent="0.2">
      <c r="A45" s="282" t="str">
        <f>+gestion!W21</f>
        <v>STAR Michel-Proulx</v>
      </c>
      <c r="B45" s="825"/>
      <c r="C45" s="825"/>
      <c r="D45" s="825"/>
      <c r="E45" s="825"/>
      <c r="F45" s="825" t="s">
        <v>67</v>
      </c>
      <c r="G45" s="825"/>
      <c r="H45" s="825"/>
      <c r="I45" s="825"/>
      <c r="J45" s="830">
        <f>IF(L45="oui",16,IF(ISTEXT(H45)=TRUE,0,IF(H45&gt;=1,IF(H45&gt;=11,1,HLOOKUP(H45,tableau!$C$16:$L$18,2,FALSE)),0)))</f>
        <v>0</v>
      </c>
      <c r="K45" s="831"/>
      <c r="L45" s="212"/>
      <c r="M45" s="212"/>
    </row>
    <row r="46" spans="1:13" x14ac:dyDescent="0.2">
      <c r="A46" s="283" t="str">
        <f>+gestion!X16</f>
        <v>Finale Provinciale</v>
      </c>
      <c r="B46" s="825"/>
      <c r="C46" s="825"/>
      <c r="D46" s="825"/>
      <c r="E46" s="825"/>
      <c r="F46" s="825"/>
      <c r="G46" s="825"/>
      <c r="H46" s="825"/>
      <c r="I46" s="825"/>
      <c r="J46" s="832"/>
      <c r="K46" s="833"/>
      <c r="L46" s="212"/>
      <c r="M46" s="212"/>
    </row>
    <row r="47" spans="1:13" x14ac:dyDescent="0.2">
      <c r="A47" s="297" t="str">
        <f>+gestion!W3</f>
        <v>Provinciaux d'été</v>
      </c>
      <c r="B47" s="819"/>
      <c r="C47" s="820"/>
      <c r="D47" s="819"/>
      <c r="E47" s="820"/>
      <c r="F47" s="819" t="s">
        <v>67</v>
      </c>
      <c r="G47" s="820"/>
      <c r="H47" s="819"/>
      <c r="I47" s="820"/>
      <c r="J47" s="821">
        <f>IF(L47="oui",16,IF(ISTEXT(H47)=TRUE,0,IF(H47&gt;=1,IF(H47&gt;=11,1,HLOOKUP(H47,tableau!$C$16:$L$18,2,FALSE)),0)))</f>
        <v>0</v>
      </c>
      <c r="K47" s="822"/>
      <c r="L47" s="212"/>
      <c r="M47" s="212"/>
    </row>
    <row r="48" spans="1:13" x14ac:dyDescent="0.2">
      <c r="A48" s="282" t="str">
        <f>+gestion!W17</f>
        <v>Invitation Richard Gauthier</v>
      </c>
      <c r="B48" s="819"/>
      <c r="C48" s="820"/>
      <c r="D48" s="819"/>
      <c r="E48" s="820"/>
      <c r="F48" s="819" t="s">
        <v>67</v>
      </c>
      <c r="G48" s="820"/>
      <c r="H48" s="819"/>
      <c r="I48" s="820"/>
      <c r="J48" s="821" t="str">
        <f>IF(OR(B48&lt;2,B48="",H48="",H48&lt;1,H48&gt;B48-1,D48="",D48&lt;=1,D48&gt;11,AND(B48&gt;=5,H48&gt;=5)),"",IF(B48&gt;=5,VLOOKUP(H48,tableau!$C$1:$M$6,HLOOKUP(D48,tableau!$C$1:$M$1,1,FALSE),FALSE),IF(B48=4,VLOOKUP(H48,tableau!$C$7:$M$9,HLOOKUP(D48,tableau!$C$1:$M$1,1,FALSE),FALSE),IF(B48=3,VLOOKUP(H48,tableau!$C$10:$M$11,HLOOKUP(D48,tableau!$C$1:$M$1,1,FALSE),FALSE),IF(B48=2,VLOOKUP(H48,tableau!$C$12:$M$12,HLOOKUP(D48,tableau!$C$1:$M$1,1,FALSE),FALSE),"")))))</f>
        <v/>
      </c>
      <c r="K48" s="822"/>
      <c r="L48" s="212"/>
      <c r="M48" s="212"/>
    </row>
    <row r="49" spans="1:13" x14ac:dyDescent="0.2">
      <c r="A49" s="282" t="str">
        <f>+gestion!W18</f>
        <v>Invitation St-Eustache</v>
      </c>
      <c r="B49" s="819"/>
      <c r="C49" s="820"/>
      <c r="D49" s="819"/>
      <c r="E49" s="820"/>
      <c r="F49" s="819" t="s">
        <v>67</v>
      </c>
      <c r="G49" s="820"/>
      <c r="H49" s="819"/>
      <c r="I49" s="820"/>
      <c r="J49" s="821" t="str">
        <f>IF(OR(B49&lt;2,B49="",H49="",H49&lt;1,H49&gt;B49-1,D49="",D49&lt;=1,D49&gt;11,AND(B49&gt;=5,H49&gt;=5)),"",IF(B49&gt;=5,VLOOKUP(H49,tableau!$C$1:$M$6,HLOOKUP(D49,tableau!$C$1:$M$1,1,FALSE),FALSE),IF(B49=4,VLOOKUP(H49,tableau!$C$7:$M$9,HLOOKUP(D49,tableau!$C$1:$M$1,1,FALSE),FALSE),IF(B49=3,VLOOKUP(H49,tableau!$C$10:$M$11,HLOOKUP(D49,tableau!$C$1:$M$1,1,FALSE),FALSE),IF(B49=2,VLOOKUP(H49,tableau!$C$12:$M$12,HLOOKUP(D49,tableau!$C$1:$M$1,1,FALSE),FALSE),"")))))</f>
        <v/>
      </c>
      <c r="K49" s="822"/>
      <c r="L49" s="212"/>
      <c r="M49" s="212"/>
    </row>
    <row r="50" spans="1:13" x14ac:dyDescent="0.2">
      <c r="A50" s="279" t="s">
        <v>408</v>
      </c>
      <c r="B50" s="819"/>
      <c r="C50" s="820"/>
      <c r="D50" s="819"/>
      <c r="E50" s="820"/>
      <c r="F50" s="819" t="s">
        <v>67</v>
      </c>
      <c r="G50" s="820"/>
      <c r="H50" s="819"/>
      <c r="I50" s="820"/>
      <c r="J50" s="821" t="str">
        <f>IF(OR(B50&lt;2,B50="",H50="",H50&lt;1,H50&gt;B50-1,D50="",D50&lt;=1,D50&gt;11,AND(B50&gt;=5,H50&gt;=5)),"",IF(B50&gt;=5,VLOOKUP(H50,tableau!$C$1:$M$6,HLOOKUP(D50,tableau!$C$1:$M$1,1,FALSE),FALSE),IF(B50=4,VLOOKUP(H50,tableau!$C$7:$M$9,HLOOKUP(D50,tableau!$C$1:$M$1,1,FALSE),FALSE),IF(B50=3,VLOOKUP(H50,tableau!$C$10:$M$11,HLOOKUP(D50,tableau!$C$1:$M$1,1,FALSE),FALSE),IF(B50=2,VLOOKUP(H50,tableau!$C$12:$M$12,HLOOKUP(D50,tableau!$C$1:$M$1,1,FALSE),FALSE),"")))))</f>
        <v/>
      </c>
      <c r="K50" s="822"/>
      <c r="L50" s="212"/>
      <c r="M50" s="212"/>
    </row>
    <row r="51" spans="1:13" x14ac:dyDescent="0.2">
      <c r="A51" s="297" t="str">
        <f>+gestion!W12</f>
        <v>Section B 2020</v>
      </c>
      <c r="B51" s="819"/>
      <c r="C51" s="820"/>
      <c r="D51" s="819"/>
      <c r="E51" s="820"/>
      <c r="F51" s="819" t="s">
        <v>67</v>
      </c>
      <c r="G51" s="820"/>
      <c r="H51" s="819"/>
      <c r="I51" s="820"/>
      <c r="J51" s="821">
        <f>IF(L51="oui",16,IF(ISTEXT(H51)=TRUE,0,IF(H51&gt;=1,IF(H51&gt;=11,1,HLOOKUP(H51,tableau!$C$16:$L$18,2,FALSE)),0)))</f>
        <v>0</v>
      </c>
      <c r="K51" s="822"/>
      <c r="L51" s="212"/>
      <c r="M51" s="212"/>
    </row>
    <row r="52" spans="1:13" s="264" customFormat="1" ht="13.5" thickBot="1" x14ac:dyDescent="0.25">
      <c r="A52" s="262"/>
      <c r="B52" s="262"/>
      <c r="C52" s="288"/>
      <c r="D52" s="288"/>
      <c r="E52" s="223"/>
      <c r="F52" s="223"/>
      <c r="G52" s="223"/>
      <c r="H52" s="835" t="s">
        <v>36</v>
      </c>
      <c r="I52" s="835"/>
      <c r="J52" s="892">
        <f>SUM(J41:J51)</f>
        <v>0</v>
      </c>
      <c r="K52" s="892"/>
      <c r="L52" s="310"/>
    </row>
    <row r="53" spans="1:13" s="264" customFormat="1" ht="13.5" thickTop="1" x14ac:dyDescent="0.2">
      <c r="A53" s="262"/>
      <c r="B53" s="262"/>
      <c r="C53" s="288"/>
      <c r="D53" s="288"/>
      <c r="E53" s="223"/>
      <c r="F53" s="223"/>
      <c r="G53" s="223"/>
      <c r="H53" s="288"/>
      <c r="I53" s="288"/>
      <c r="J53" s="311"/>
      <c r="K53" s="311"/>
      <c r="L53" s="310"/>
    </row>
    <row r="54" spans="1:13" x14ac:dyDescent="0.2">
      <c r="A54" s="851"/>
      <c r="B54" s="851"/>
      <c r="C54" s="851"/>
      <c r="D54" s="851"/>
      <c r="E54" s="851"/>
      <c r="F54" s="851"/>
      <c r="G54" s="851"/>
      <c r="H54" s="210"/>
    </row>
    <row r="55" spans="1:13" x14ac:dyDescent="0.2">
      <c r="H55" s="210"/>
    </row>
    <row r="56" spans="1:13" x14ac:dyDescent="0.2">
      <c r="C56" s="293" t="s">
        <v>52</v>
      </c>
      <c r="D56" s="293"/>
      <c r="H56" s="781" t="str">
        <f>+'données a remplir'!$F$8</f>
        <v/>
      </c>
      <c r="I56" s="781"/>
      <c r="J56" s="781"/>
      <c r="K56" s="781"/>
      <c r="L56" s="781"/>
    </row>
    <row r="57" spans="1:13" x14ac:dyDescent="0.2">
      <c r="C57" s="293"/>
      <c r="D57" s="245"/>
      <c r="H57" s="245"/>
      <c r="I57" s="245"/>
      <c r="J57" s="245"/>
      <c r="K57" s="245"/>
      <c r="L57" s="245"/>
    </row>
    <row r="58" spans="1:13" x14ac:dyDescent="0.2">
      <c r="C58" s="293" t="s">
        <v>53</v>
      </c>
      <c r="D58" s="293"/>
      <c r="H58" s="781" t="str">
        <f>+'données a remplir'!F9</f>
        <v/>
      </c>
      <c r="I58" s="781"/>
      <c r="J58" s="781"/>
      <c r="K58" s="781"/>
      <c r="L58" s="781"/>
    </row>
    <row r="59" spans="1:13" x14ac:dyDescent="0.2">
      <c r="C59" s="293"/>
      <c r="D59" s="245"/>
      <c r="H59" s="245"/>
      <c r="I59" s="245"/>
      <c r="J59" s="245"/>
      <c r="K59" s="245"/>
      <c r="L59" s="245"/>
    </row>
    <row r="60" spans="1:13" x14ac:dyDescent="0.2">
      <c r="C60" s="780" t="s">
        <v>54</v>
      </c>
      <c r="D60" s="780"/>
      <c r="H60" s="781" t="str">
        <f>+'données a remplir'!$F$10</f>
        <v/>
      </c>
      <c r="I60" s="781"/>
      <c r="J60" s="781"/>
      <c r="K60" s="781"/>
      <c r="L60" s="781"/>
    </row>
  </sheetData>
  <sheetProtection algorithmName="SHA-512" hashValue="g3mgxPOurqwnerqEt9VA/GqIjt0ig4CN4YsFDJDZQ6tZ0b1M63fPOGIlwkB+kDbmBkbvfBVJ5mqLjAW8Z/cFVQ==" saltValue="6JsS5bUikqRDp8tq1omPZw==" spinCount="100000" sheet="1"/>
  <protectedRanges>
    <protectedRange sqref="B8:F10 J8:M10" name="Plage1_3"/>
    <protectedRange sqref="B41:E51" name="Plage2"/>
    <protectedRange sqref="H41:I51" name="Plage3"/>
  </protectedRanges>
  <mergeCells count="94">
    <mergeCell ref="B50:C50"/>
    <mergeCell ref="D50:E50"/>
    <mergeCell ref="F50:G50"/>
    <mergeCell ref="H50:I50"/>
    <mergeCell ref="J50:K50"/>
    <mergeCell ref="C60:D60"/>
    <mergeCell ref="H60:L60"/>
    <mergeCell ref="H56:L56"/>
    <mergeCell ref="H58:L58"/>
    <mergeCell ref="F51:G51"/>
    <mergeCell ref="H51:I51"/>
    <mergeCell ref="J52:K52"/>
    <mergeCell ref="A54:G54"/>
    <mergeCell ref="H52:I52"/>
    <mergeCell ref="J51:K51"/>
    <mergeCell ref="D51:E51"/>
    <mergeCell ref="B51:C51"/>
    <mergeCell ref="F45:G46"/>
    <mergeCell ref="F49:G49"/>
    <mergeCell ref="B48:C48"/>
    <mergeCell ref="D48:E48"/>
    <mergeCell ref="F48:G48"/>
    <mergeCell ref="B45:C46"/>
    <mergeCell ref="D45:E46"/>
    <mergeCell ref="B47:C47"/>
    <mergeCell ref="D47:E47"/>
    <mergeCell ref="F47:G47"/>
    <mergeCell ref="B49:C49"/>
    <mergeCell ref="D49:E49"/>
    <mergeCell ref="D44:E44"/>
    <mergeCell ref="F41:G41"/>
    <mergeCell ref="H41:I41"/>
    <mergeCell ref="B42:C43"/>
    <mergeCell ref="D42:E43"/>
    <mergeCell ref="F42:G43"/>
    <mergeCell ref="H42:I43"/>
    <mergeCell ref="F44:G44"/>
    <mergeCell ref="B41:C41"/>
    <mergeCell ref="B44:C44"/>
    <mergeCell ref="D41:E41"/>
    <mergeCell ref="A33:M33"/>
    <mergeCell ref="A34:M34"/>
    <mergeCell ref="A35:M35"/>
    <mergeCell ref="A39:F39"/>
    <mergeCell ref="B40:C40"/>
    <mergeCell ref="D40:E40"/>
    <mergeCell ref="F40:G40"/>
    <mergeCell ref="H40:I40"/>
    <mergeCell ref="A36:M36"/>
    <mergeCell ref="J40:K40"/>
    <mergeCell ref="E23:F23"/>
    <mergeCell ref="H23:I23"/>
    <mergeCell ref="A25:M25"/>
    <mergeCell ref="B26:M26"/>
    <mergeCell ref="A32:M32"/>
    <mergeCell ref="B12:F12"/>
    <mergeCell ref="H12:I12"/>
    <mergeCell ref="J12:M12"/>
    <mergeCell ref="A20:M20"/>
    <mergeCell ref="E22:F22"/>
    <mergeCell ref="H22:I22"/>
    <mergeCell ref="A15:M15"/>
    <mergeCell ref="A16:M16"/>
    <mergeCell ref="A17:M17"/>
    <mergeCell ref="A18:M18"/>
    <mergeCell ref="B10:F10"/>
    <mergeCell ref="H10:I10"/>
    <mergeCell ref="J10:M10"/>
    <mergeCell ref="B11:C11"/>
    <mergeCell ref="D11:E11"/>
    <mergeCell ref="F11:G11"/>
    <mergeCell ref="H11:I11"/>
    <mergeCell ref="B8:F8"/>
    <mergeCell ref="H8:I8"/>
    <mergeCell ref="J8:M8"/>
    <mergeCell ref="A7:M7"/>
    <mergeCell ref="H9:I9"/>
    <mergeCell ref="A2:M2"/>
    <mergeCell ref="A3:M3"/>
    <mergeCell ref="A4:M4"/>
    <mergeCell ref="A5:M5"/>
    <mergeCell ref="A6:M6"/>
    <mergeCell ref="H49:I49"/>
    <mergeCell ref="H48:I48"/>
    <mergeCell ref="J41:K41"/>
    <mergeCell ref="J44:K44"/>
    <mergeCell ref="J48:K48"/>
    <mergeCell ref="J49:K49"/>
    <mergeCell ref="H44:I44"/>
    <mergeCell ref="J45:K46"/>
    <mergeCell ref="J47:K47"/>
    <mergeCell ref="J42:K43"/>
    <mergeCell ref="H47:I47"/>
    <mergeCell ref="H45:I46"/>
  </mergeCells>
  <dataValidations count="1">
    <dataValidation type="list" allowBlank="1" showInputMessage="1" showErrorMessage="1" promptTitle="Menu_BYE" sqref="L41:L42 L44:L45 L47:L49 L51" xr:uid="{00000000-0002-0000-1A00-000000000000}">
      <formula1>Menu_Bye</formula1>
    </dataValidation>
  </dataValidations>
  <printOptions horizontalCentered="1"/>
  <pageMargins left="0" right="0" top="0.55118110236220474" bottom="0.35433070866141736" header="0.31496062992125984" footer="0.31496062992125984"/>
  <pageSetup scale="79" orientation="portrait" r:id="rId1"/>
  <headerFooter>
    <oddHeader>&amp;LLauréats 2019</oddHeader>
    <oddFooter>&amp;LCanndidat 1&amp;C&amp;14PATINAGE LAURENTIDES&amp;R&amp;A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92D050"/>
  </sheetPr>
  <dimension ref="A1:AD60"/>
  <sheetViews>
    <sheetView showGridLines="0" zoomScaleNormal="100" workbookViewId="0">
      <selection activeCell="B8" sqref="B8:F8"/>
    </sheetView>
  </sheetViews>
  <sheetFormatPr baseColWidth="10" defaultRowHeight="12.75" x14ac:dyDescent="0.2"/>
  <cols>
    <col min="1" max="1" width="25.85546875" style="210" customWidth="1"/>
    <col min="2" max="3" width="8" style="210" customWidth="1"/>
    <col min="4" max="4" width="8.85546875" style="210" customWidth="1"/>
    <col min="5" max="7" width="8" style="210" customWidth="1"/>
    <col min="8" max="8" width="8" style="211" customWidth="1"/>
    <col min="9" max="13" width="8" style="210" customWidth="1"/>
    <col min="14" max="16384" width="11.42578125" style="212"/>
  </cols>
  <sheetData>
    <row r="1" spans="1:30" x14ac:dyDescent="0.2">
      <c r="A1" s="209"/>
      <c r="B1" s="209"/>
      <c r="C1" s="209"/>
      <c r="D1" s="209"/>
      <c r="E1" s="209"/>
      <c r="F1" s="209"/>
    </row>
    <row r="2" spans="1:30" x14ac:dyDescent="0.2">
      <c r="A2" s="794" t="s">
        <v>14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</row>
    <row r="3" spans="1:30" x14ac:dyDescent="0.2">
      <c r="A3" s="795" t="s">
        <v>43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</row>
    <row r="4" spans="1:30" s="214" customForma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</row>
    <row r="5" spans="1:30" s="214" customFormat="1" ht="15.75" customHeight="1" x14ac:dyDescent="0.25">
      <c r="A5" s="799" t="s">
        <v>5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</row>
    <row r="6" spans="1:30" s="214" customFormat="1" ht="15.75" customHeight="1" x14ac:dyDescent="0.2">
      <c r="A6" s="801" t="str">
        <f>+gestion!B32</f>
        <v>PATINEUSE RÉGIONALE  PRÉ-JUVÉNILE EN SIMPLE</v>
      </c>
      <c r="B6" s="801"/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1"/>
    </row>
    <row r="7" spans="1:30" ht="20.25" x14ac:dyDescent="0.3">
      <c r="A7" s="891"/>
      <c r="B7" s="891"/>
      <c r="C7" s="891"/>
      <c r="D7" s="891"/>
      <c r="E7" s="891"/>
      <c r="F7" s="891"/>
      <c r="G7" s="891"/>
      <c r="H7" s="891"/>
      <c r="I7" s="891"/>
      <c r="J7" s="891"/>
      <c r="K7" s="891"/>
      <c r="L7" s="891"/>
      <c r="M7" s="891"/>
    </row>
    <row r="8" spans="1:30" x14ac:dyDescent="0.2">
      <c r="A8" s="216" t="s">
        <v>48</v>
      </c>
      <c r="B8" s="790"/>
      <c r="C8" s="790"/>
      <c r="D8" s="790"/>
      <c r="E8" s="790"/>
      <c r="F8" s="790"/>
      <c r="H8" s="800" t="s">
        <v>51</v>
      </c>
      <c r="I8" s="800"/>
      <c r="J8" s="890"/>
      <c r="K8" s="890"/>
      <c r="L8" s="890"/>
      <c r="M8" s="890"/>
    </row>
    <row r="9" spans="1:30" x14ac:dyDescent="0.2">
      <c r="A9" s="216"/>
      <c r="B9" s="217"/>
      <c r="C9" s="217"/>
      <c r="D9" s="217"/>
      <c r="E9" s="217"/>
      <c r="F9" s="217"/>
      <c r="H9" s="800"/>
      <c r="I9" s="800"/>
      <c r="J9" s="261"/>
      <c r="K9" s="218"/>
      <c r="L9" s="218"/>
      <c r="M9" s="218"/>
    </row>
    <row r="10" spans="1:30" x14ac:dyDescent="0.2">
      <c r="A10" s="216" t="s">
        <v>74</v>
      </c>
      <c r="B10" s="790"/>
      <c r="C10" s="790"/>
      <c r="D10" s="790"/>
      <c r="E10" s="790"/>
      <c r="F10" s="790"/>
      <c r="H10" s="800" t="s">
        <v>13</v>
      </c>
      <c r="I10" s="800"/>
      <c r="J10" s="890"/>
      <c r="K10" s="890"/>
      <c r="L10" s="890"/>
      <c r="M10" s="890"/>
    </row>
    <row r="11" spans="1:30" x14ac:dyDescent="0.2">
      <c r="A11" s="294"/>
      <c r="B11" s="802"/>
      <c r="C11" s="802"/>
      <c r="D11" s="800"/>
      <c r="E11" s="800"/>
      <c r="F11" s="802"/>
      <c r="G11" s="802"/>
      <c r="H11" s="800"/>
      <c r="I11" s="800"/>
    </row>
    <row r="12" spans="1:30" x14ac:dyDescent="0.2">
      <c r="A12" s="261" t="s">
        <v>50</v>
      </c>
      <c r="B12" s="790">
        <f>'données a remplir'!$E$7</f>
        <v>0</v>
      </c>
      <c r="C12" s="790"/>
      <c r="D12" s="790"/>
      <c r="E12" s="790"/>
      <c r="F12" s="790"/>
      <c r="H12" s="800" t="s">
        <v>380</v>
      </c>
      <c r="I12" s="800"/>
      <c r="J12" s="807">
        <f>'données a remplir'!$E$6</f>
        <v>0</v>
      </c>
      <c r="K12" s="807">
        <f>'données a remplir'!$E$6</f>
        <v>0</v>
      </c>
      <c r="L12" s="807"/>
      <c r="M12" s="807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</row>
    <row r="13" spans="1:30" x14ac:dyDescent="0.2">
      <c r="A13" s="220"/>
      <c r="B13" s="221"/>
      <c r="C13" s="221"/>
      <c r="D13" s="220"/>
      <c r="E13" s="222"/>
      <c r="F13" s="222"/>
    </row>
    <row r="14" spans="1:30" ht="12.6" customHeight="1" x14ac:dyDescent="0.2">
      <c r="A14" s="223" t="s">
        <v>416</v>
      </c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</row>
    <row r="15" spans="1:30" ht="15" customHeight="1" x14ac:dyDescent="0.2">
      <c r="A15" s="806" t="str">
        <f>+gestion!$V$41</f>
        <v>Chaque Club enverra 3 candidatures.</v>
      </c>
      <c r="B15" s="806"/>
      <c r="C15" s="806"/>
      <c r="D15" s="806"/>
      <c r="E15" s="806"/>
      <c r="F15" s="806"/>
      <c r="G15" s="806"/>
      <c r="H15" s="806"/>
      <c r="I15" s="806"/>
      <c r="J15" s="806"/>
      <c r="K15" s="806"/>
      <c r="L15" s="806"/>
      <c r="M15" s="806"/>
      <c r="N15" s="224"/>
      <c r="O15" s="224"/>
      <c r="P15" s="224"/>
      <c r="Q15" s="224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</row>
    <row r="16" spans="1:30" ht="15" customHeight="1" x14ac:dyDescent="0.2">
      <c r="A16" s="806" t="str">
        <f>_xlfn.CONCAT(gestion!$B$141,"  ",gestion!$V$53,gestion!$Q$13)</f>
        <v>Limite d'age  Fille :       Ne pas avoir 11 ans au 1 juillet 2019</v>
      </c>
      <c r="B16" s="806"/>
      <c r="C16" s="806"/>
      <c r="D16" s="806"/>
      <c r="E16" s="806"/>
      <c r="F16" s="806"/>
      <c r="G16" s="806"/>
      <c r="H16" s="806"/>
      <c r="I16" s="806"/>
      <c r="J16" s="806"/>
      <c r="K16" s="806"/>
      <c r="L16" s="806"/>
      <c r="M16" s="806"/>
      <c r="N16" s="224"/>
      <c r="O16" s="224"/>
      <c r="P16" s="224"/>
      <c r="Q16" s="224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</row>
    <row r="17" spans="1:30" ht="15" customHeight="1" x14ac:dyDescent="0.2">
      <c r="A17" s="806" t="str">
        <f>gestion!$V$47</f>
        <v>Avoir compétitionné la majorité des compétitions dans cette catégorie</v>
      </c>
      <c r="B17" s="806"/>
      <c r="C17" s="806"/>
      <c r="D17" s="806"/>
      <c r="E17" s="806"/>
      <c r="F17" s="806"/>
      <c r="G17" s="806"/>
      <c r="H17" s="806"/>
      <c r="I17" s="806"/>
      <c r="J17" s="806"/>
      <c r="K17" s="806"/>
      <c r="L17" s="806"/>
      <c r="M17" s="806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</row>
    <row r="18" spans="1:30" ht="15" customHeight="1" x14ac:dyDescent="0.2">
      <c r="A18" s="806" t="str">
        <f>gestion!$V$55</f>
        <v>Les résultats des compétitions Star 4 seront également comptabilisés</v>
      </c>
      <c r="B18" s="806"/>
      <c r="C18" s="806"/>
      <c r="D18" s="806"/>
      <c r="E18" s="806"/>
      <c r="F18" s="806"/>
      <c r="G18" s="806"/>
      <c r="H18" s="806"/>
      <c r="I18" s="806"/>
      <c r="J18" s="806"/>
      <c r="K18" s="806"/>
      <c r="L18" s="806"/>
      <c r="M18" s="806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</row>
    <row r="19" spans="1:30" ht="15" customHeight="1" x14ac:dyDescent="0.2">
      <c r="A19" s="256"/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</row>
    <row r="20" spans="1:30" ht="15" customHeight="1" x14ac:dyDescent="0.2">
      <c r="A20" s="846" t="s">
        <v>397</v>
      </c>
      <c r="B20" s="846"/>
      <c r="C20" s="846"/>
      <c r="D20" s="846"/>
      <c r="E20" s="846"/>
      <c r="F20" s="846"/>
      <c r="G20" s="846"/>
      <c r="H20" s="846"/>
      <c r="I20" s="846"/>
      <c r="J20" s="846"/>
      <c r="K20" s="846"/>
      <c r="L20" s="846"/>
      <c r="M20" s="846"/>
    </row>
    <row r="21" spans="1:30" ht="15" customHeight="1" x14ac:dyDescent="0.2">
      <c r="A21" s="256"/>
      <c r="B21" s="256"/>
      <c r="C21" s="256"/>
      <c r="D21" s="256"/>
      <c r="E21" s="256"/>
      <c r="F21" s="256"/>
      <c r="G21" s="256"/>
    </row>
    <row r="22" spans="1:30" ht="27.75" customHeight="1" thickBot="1" x14ac:dyDescent="0.25">
      <c r="A22" s="265" t="s">
        <v>394</v>
      </c>
      <c r="B22" s="267">
        <v>2</v>
      </c>
      <c r="C22" s="267">
        <v>3</v>
      </c>
      <c r="D22" s="267">
        <v>4</v>
      </c>
      <c r="E22" s="847">
        <v>5</v>
      </c>
      <c r="F22" s="847"/>
      <c r="G22" s="267">
        <v>6</v>
      </c>
      <c r="H22" s="847">
        <v>7</v>
      </c>
      <c r="I22" s="847"/>
      <c r="J22" s="268">
        <v>8</v>
      </c>
      <c r="K22" s="267">
        <v>9</v>
      </c>
      <c r="L22" s="267">
        <v>10</v>
      </c>
      <c r="M22" s="269">
        <v>11</v>
      </c>
    </row>
    <row r="23" spans="1:30" ht="29.25" customHeight="1" thickTop="1" x14ac:dyDescent="0.2">
      <c r="A23" s="270" t="s">
        <v>5</v>
      </c>
      <c r="B23" s="271" t="s">
        <v>291</v>
      </c>
      <c r="C23" s="271" t="s">
        <v>292</v>
      </c>
      <c r="D23" s="273" t="s">
        <v>400</v>
      </c>
      <c r="E23" s="845" t="s">
        <v>398</v>
      </c>
      <c r="F23" s="845"/>
      <c r="G23" s="271" t="s">
        <v>396</v>
      </c>
      <c r="H23" s="845" t="s">
        <v>395</v>
      </c>
      <c r="I23" s="845"/>
      <c r="J23" s="273" t="s">
        <v>399</v>
      </c>
      <c r="K23" s="271" t="s">
        <v>89</v>
      </c>
      <c r="L23" s="271" t="s">
        <v>90</v>
      </c>
      <c r="M23" s="274" t="s">
        <v>91</v>
      </c>
    </row>
    <row r="24" spans="1:30" ht="15" customHeight="1" x14ac:dyDescent="0.2">
      <c r="A24" s="225"/>
      <c r="B24" s="222"/>
      <c r="C24" s="222"/>
      <c r="D24" s="222"/>
      <c r="E24" s="222"/>
      <c r="F24" s="226"/>
    </row>
    <row r="25" spans="1:30" ht="15" customHeight="1" x14ac:dyDescent="0.2">
      <c r="A25" s="846" t="s">
        <v>66</v>
      </c>
      <c r="B25" s="846"/>
      <c r="C25" s="846"/>
      <c r="D25" s="846"/>
      <c r="E25" s="846"/>
      <c r="F25" s="846"/>
      <c r="G25" s="846"/>
      <c r="H25" s="846"/>
      <c r="I25" s="846"/>
      <c r="J25" s="846"/>
      <c r="K25" s="846"/>
      <c r="L25" s="846"/>
      <c r="M25" s="846"/>
    </row>
    <row r="26" spans="1:30" x14ac:dyDescent="0.2">
      <c r="A26" s="225"/>
      <c r="B26" s="803" t="s">
        <v>377</v>
      </c>
      <c r="C26" s="804"/>
      <c r="D26" s="804"/>
      <c r="E26" s="804"/>
      <c r="F26" s="804"/>
      <c r="G26" s="804"/>
      <c r="H26" s="804"/>
      <c r="I26" s="804"/>
      <c r="J26" s="804"/>
      <c r="K26" s="804"/>
      <c r="L26" s="804"/>
      <c r="M26" s="805"/>
    </row>
    <row r="27" spans="1:30" ht="13.5" thickBot="1" x14ac:dyDescent="0.25">
      <c r="A27" s="228" t="str">
        <f>tableau!A16</f>
        <v>Catégorie</v>
      </c>
      <c r="B27" s="229">
        <v>1</v>
      </c>
      <c r="C27" s="229">
        <v>2</v>
      </c>
      <c r="D27" s="229">
        <v>3</v>
      </c>
      <c r="E27" s="229">
        <v>4</v>
      </c>
      <c r="F27" s="229">
        <v>5</v>
      </c>
      <c r="G27" s="229">
        <v>6</v>
      </c>
      <c r="H27" s="230">
        <v>7</v>
      </c>
      <c r="I27" s="229">
        <v>8</v>
      </c>
      <c r="J27" s="229">
        <v>9</v>
      </c>
      <c r="K27" s="229">
        <v>10</v>
      </c>
      <c r="L27" s="229" t="s">
        <v>378</v>
      </c>
      <c r="M27" s="231" t="s">
        <v>105</v>
      </c>
    </row>
    <row r="28" spans="1:30" ht="64.5" thickTop="1" x14ac:dyDescent="0.2">
      <c r="A28" s="232" t="s">
        <v>379</v>
      </c>
      <c r="B28" s="233">
        <f>tableau!C17</f>
        <v>20</v>
      </c>
      <c r="C28" s="233">
        <f>tableau!D17</f>
        <v>18</v>
      </c>
      <c r="D28" s="233">
        <f>tableau!E17</f>
        <v>16</v>
      </c>
      <c r="E28" s="233">
        <f>tableau!F17</f>
        <v>14</v>
      </c>
      <c r="F28" s="233">
        <f>tableau!G17</f>
        <v>8</v>
      </c>
      <c r="G28" s="233">
        <f>tableau!H17</f>
        <v>7</v>
      </c>
      <c r="H28" s="233">
        <f>tableau!I17</f>
        <v>6</v>
      </c>
      <c r="I28" s="233">
        <f>tableau!J17</f>
        <v>5</v>
      </c>
      <c r="J28" s="233">
        <f>tableau!K17</f>
        <v>4</v>
      </c>
      <c r="K28" s="233">
        <f>tableau!L17</f>
        <v>3</v>
      </c>
      <c r="L28" s="233">
        <f>tableau!M17</f>
        <v>1</v>
      </c>
      <c r="M28" s="234">
        <v>16</v>
      </c>
    </row>
    <row r="29" spans="1:30" ht="63.75" x14ac:dyDescent="0.2">
      <c r="A29" s="235" t="s">
        <v>583</v>
      </c>
      <c r="B29" s="236">
        <f>tableau!C18</f>
        <v>25</v>
      </c>
      <c r="C29" s="236">
        <f>tableau!D18</f>
        <v>23</v>
      </c>
      <c r="D29" s="236">
        <f>tableau!E18</f>
        <v>20</v>
      </c>
      <c r="E29" s="236">
        <f>tableau!F18</f>
        <v>18</v>
      </c>
      <c r="F29" s="236">
        <f>tableau!G18</f>
        <v>11</v>
      </c>
      <c r="G29" s="236">
        <f>tableau!H18</f>
        <v>10</v>
      </c>
      <c r="H29" s="236">
        <f>tableau!I18</f>
        <v>9</v>
      </c>
      <c r="I29" s="236">
        <f>tableau!J18</f>
        <v>8</v>
      </c>
      <c r="J29" s="236">
        <f>tableau!K18</f>
        <v>7</v>
      </c>
      <c r="K29" s="236">
        <f>tableau!L18</f>
        <v>6</v>
      </c>
      <c r="L29" s="236">
        <f>tableau!M18</f>
        <v>3</v>
      </c>
      <c r="M29" s="237">
        <v>20</v>
      </c>
    </row>
    <row r="30" spans="1:30" x14ac:dyDescent="0.2">
      <c r="E30" s="225"/>
      <c r="F30" s="225"/>
    </row>
    <row r="31" spans="1:30" x14ac:dyDescent="0.2">
      <c r="A31" s="223" t="s">
        <v>419</v>
      </c>
      <c r="E31" s="225"/>
      <c r="F31" s="225"/>
    </row>
    <row r="32" spans="1:30" x14ac:dyDescent="0.2">
      <c r="A32" s="782" t="s">
        <v>481</v>
      </c>
      <c r="B32" s="782"/>
      <c r="C32" s="782"/>
      <c r="D32" s="782"/>
      <c r="E32" s="782"/>
      <c r="F32" s="782"/>
      <c r="G32" s="782"/>
      <c r="H32" s="782"/>
      <c r="I32" s="782"/>
      <c r="J32" s="782"/>
      <c r="K32" s="782"/>
      <c r="L32" s="782"/>
      <c r="M32" s="782"/>
    </row>
    <row r="33" spans="1:13" x14ac:dyDescent="0.2">
      <c r="A33" s="782" t="s">
        <v>480</v>
      </c>
      <c r="B33" s="782"/>
      <c r="C33" s="782"/>
      <c r="D33" s="782"/>
      <c r="E33" s="782"/>
      <c r="F33" s="782"/>
      <c r="G33" s="782"/>
      <c r="H33" s="782"/>
      <c r="I33" s="782"/>
      <c r="J33" s="782"/>
      <c r="K33" s="782"/>
      <c r="L33" s="782"/>
      <c r="M33" s="782"/>
    </row>
    <row r="34" spans="1:13" x14ac:dyDescent="0.2">
      <c r="A34" s="782" t="s">
        <v>479</v>
      </c>
      <c r="B34" s="782"/>
      <c r="C34" s="782"/>
      <c r="D34" s="782"/>
      <c r="E34" s="782"/>
      <c r="F34" s="782"/>
      <c r="G34" s="782"/>
      <c r="H34" s="782"/>
      <c r="I34" s="782"/>
      <c r="J34" s="782"/>
      <c r="K34" s="782"/>
      <c r="L34" s="782"/>
      <c r="M34" s="782"/>
    </row>
    <row r="35" spans="1:13" x14ac:dyDescent="0.2">
      <c r="A35" s="782" t="s">
        <v>482</v>
      </c>
      <c r="B35" s="782"/>
      <c r="C35" s="782"/>
      <c r="D35" s="782"/>
      <c r="E35" s="782"/>
      <c r="F35" s="782"/>
      <c r="G35" s="782"/>
      <c r="H35" s="782"/>
      <c r="I35" s="782"/>
      <c r="J35" s="782"/>
      <c r="K35" s="782"/>
      <c r="L35" s="782"/>
      <c r="M35" s="782"/>
    </row>
    <row r="36" spans="1:13" x14ac:dyDescent="0.2">
      <c r="A36" s="811" t="str">
        <f>_xlfn.CONCAT(gestion!$V$49,", ",gestion!$V$50)</f>
        <v>Seules les compétitions régionales inscrites ci-dessous sont éligibles pour les lauréats, S.V.P. n'en ajouter aucune autre.</v>
      </c>
      <c r="B36" s="811"/>
      <c r="C36" s="811"/>
      <c r="D36" s="811"/>
      <c r="E36" s="811"/>
      <c r="F36" s="811"/>
      <c r="G36" s="811"/>
      <c r="H36" s="811"/>
      <c r="I36" s="811"/>
      <c r="J36" s="811"/>
      <c r="K36" s="811"/>
      <c r="L36" s="811"/>
      <c r="M36" s="811"/>
    </row>
    <row r="37" spans="1:13" x14ac:dyDescent="0.2">
      <c r="A37" s="255" t="str">
        <f>gestion!$V$45</f>
        <v>Aucun point de participation n'est accordé.</v>
      </c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</row>
    <row r="38" spans="1:13" x14ac:dyDescent="0.2">
      <c r="A38" s="255" t="str">
        <f>gestion!$V$43</f>
        <v xml:space="preserve">N.B. :  Joindre une copie très lisible des résultats de compétition </v>
      </c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</row>
    <row r="39" spans="1:13" s="278" customFormat="1" x14ac:dyDescent="0.2">
      <c r="A39" s="811"/>
      <c r="B39" s="811"/>
      <c r="C39" s="811"/>
      <c r="D39" s="811"/>
      <c r="E39" s="811"/>
      <c r="F39" s="811"/>
      <c r="G39" s="210"/>
      <c r="H39" s="211"/>
      <c r="I39" s="210"/>
      <c r="J39" s="210"/>
      <c r="K39" s="210"/>
      <c r="L39" s="210"/>
      <c r="M39" s="210"/>
    </row>
    <row r="40" spans="1:13" x14ac:dyDescent="0.2">
      <c r="A40" s="277" t="s">
        <v>31</v>
      </c>
      <c r="B40" s="841" t="s">
        <v>388</v>
      </c>
      <c r="C40" s="842"/>
      <c r="D40" s="841" t="s">
        <v>389</v>
      </c>
      <c r="E40" s="842"/>
      <c r="F40" s="841" t="s">
        <v>68</v>
      </c>
      <c r="G40" s="842"/>
      <c r="H40" s="841" t="s">
        <v>32</v>
      </c>
      <c r="I40" s="842"/>
      <c r="J40" s="843" t="s">
        <v>6</v>
      </c>
      <c r="K40" s="844"/>
      <c r="L40" s="212"/>
      <c r="M40" s="212"/>
    </row>
    <row r="41" spans="1:13" x14ac:dyDescent="0.2">
      <c r="A41" s="279" t="str">
        <f>+gestion!W13</f>
        <v>Invitation Rosemère Jan. 2019</v>
      </c>
      <c r="B41" s="819"/>
      <c r="C41" s="820"/>
      <c r="D41" s="819"/>
      <c r="E41" s="820"/>
      <c r="F41" s="819" t="s">
        <v>67</v>
      </c>
      <c r="G41" s="820"/>
      <c r="H41" s="819"/>
      <c r="I41" s="820"/>
      <c r="J41" s="821" t="str">
        <f>IF(OR(B41&lt;2,B41="",H41="",H41&lt;1,H41&gt;B41-1,D41="",D41&lt;=1,D41&gt;11,AND(B41&gt;=5,H41&gt;=5)),"",IF(B41&gt;=5,VLOOKUP(H41,tableau!$C$1:$M$6,HLOOKUP(D41,tableau!$C$1:$M$1,1,FALSE),FALSE),IF(B41=4,VLOOKUP(H41,tableau!$C$7:$M$9,HLOOKUP(D41,tableau!$C$1:$M$1,1,FALSE),FALSE),IF(B41=3,VLOOKUP(H41,tableau!$C$10:$M$11,HLOOKUP(D41,tableau!$C$1:$M$1,1,FALSE),FALSE),IF(B41=2,VLOOKUP(H41,tableau!$C$12:$M$12,HLOOKUP(D41,tableau!$C$1:$M$1,1,FALSE),FALSE),"")))))</f>
        <v/>
      </c>
      <c r="K41" s="822"/>
      <c r="L41" s="212"/>
      <c r="M41" s="212"/>
    </row>
    <row r="42" spans="1:13" x14ac:dyDescent="0.2">
      <c r="A42" s="282" t="str">
        <f>+gestion!W21</f>
        <v>STAR Michel-Proulx</v>
      </c>
      <c r="B42" s="826"/>
      <c r="C42" s="827"/>
      <c r="D42" s="826"/>
      <c r="E42" s="827"/>
      <c r="F42" s="826" t="s">
        <v>67</v>
      </c>
      <c r="G42" s="827"/>
      <c r="H42" s="826"/>
      <c r="I42" s="827"/>
      <c r="J42" s="830" t="str">
        <f>IF(OR(B42&lt;2,B42="",H42="",H42&lt;1,H42&gt;B42-1,D42="",D42&lt;=1,D42&gt;11,AND(B42&gt;=5,H42&gt;=5)),"",IF(B42&gt;=5,VLOOKUP(H42,tableau!$C$1:$M$6,HLOOKUP(D42,tableau!$C$1:$M$1,1,FALSE),FALSE),IF(B42=4,VLOOKUP(H42,tableau!$C$7:$M$9,HLOOKUP(D42,tableau!$C$1:$M$1,1,FALSE),FALSE),IF(B42=3,VLOOKUP(H42,tableau!$C$10:$M$11,HLOOKUP(D42,tableau!$C$1:$M$1,1,FALSE),FALSE),IF(B42=2,VLOOKUP(H42,tableau!$C$12:$M$12,HLOOKUP(D42,tableau!$C$1:$M$1,1,FALSE),FALSE),"")))))</f>
        <v/>
      </c>
      <c r="K42" s="831"/>
      <c r="L42" s="212"/>
      <c r="M42" s="212"/>
    </row>
    <row r="43" spans="1:13" x14ac:dyDescent="0.2">
      <c r="A43" s="283" t="str">
        <f>+gestion!X14</f>
        <v>Finale Régionale</v>
      </c>
      <c r="B43" s="828"/>
      <c r="C43" s="829"/>
      <c r="D43" s="828"/>
      <c r="E43" s="829"/>
      <c r="F43" s="828"/>
      <c r="G43" s="829"/>
      <c r="H43" s="828"/>
      <c r="I43" s="829"/>
      <c r="J43" s="832"/>
      <c r="K43" s="833"/>
      <c r="L43" s="212"/>
      <c r="M43" s="212"/>
    </row>
    <row r="44" spans="1:13" x14ac:dyDescent="0.2">
      <c r="A44" s="282" t="str">
        <f>+gestion!W15</f>
        <v>Invitation Lachute</v>
      </c>
      <c r="B44" s="819"/>
      <c r="C44" s="820"/>
      <c r="D44" s="819"/>
      <c r="E44" s="820"/>
      <c r="F44" s="819" t="s">
        <v>67</v>
      </c>
      <c r="G44" s="820"/>
      <c r="H44" s="819"/>
      <c r="I44" s="820"/>
      <c r="J44" s="821" t="str">
        <f>IF(OR(B44&lt;2,B44="",H44="",H44&lt;1,H44&gt;B44-1,D44="",D44&lt;=1,D44&gt;11,AND(B44&gt;=5,H44&gt;=5)),"",IF(B44&gt;=5,VLOOKUP(H44,tableau!$C$1:$M$6,HLOOKUP(D44,tableau!$C$1:$M$1,1,FALSE),FALSE),IF(B44=4,VLOOKUP(H44,tableau!$C$7:$M$9,HLOOKUP(D44,tableau!$C$1:$M$1,1,FALSE),FALSE),IF(B44=3,VLOOKUP(H44,tableau!$C$10:$M$11,HLOOKUP(D44,tableau!$C$1:$M$1,1,FALSE),FALSE),IF(B44=2,VLOOKUP(H44,tableau!$C$12:$M$12,HLOOKUP(D44,tableau!$C$1:$M$1,1,FALSE),FALSE),"")))))</f>
        <v/>
      </c>
      <c r="K44" s="822"/>
      <c r="L44" s="212"/>
      <c r="M44" s="212"/>
    </row>
    <row r="45" spans="1:13" x14ac:dyDescent="0.2">
      <c r="A45" s="282" t="str">
        <f>+gestion!W21</f>
        <v>STAR Michel-Proulx</v>
      </c>
      <c r="B45" s="825"/>
      <c r="C45" s="825"/>
      <c r="D45" s="825"/>
      <c r="E45" s="825"/>
      <c r="F45" s="825" t="s">
        <v>67</v>
      </c>
      <c r="G45" s="825"/>
      <c r="H45" s="825"/>
      <c r="I45" s="825"/>
      <c r="J45" s="830">
        <f>IF(L45="oui",16,IF(ISTEXT(H45)=TRUE,0,IF(H45&gt;=1,IF(H45&gt;=11,1,HLOOKUP(H45,tableau!$C$16:$L$18,2,FALSE)),0)))</f>
        <v>0</v>
      </c>
      <c r="K45" s="831"/>
      <c r="L45" s="212"/>
      <c r="M45" s="212"/>
    </row>
    <row r="46" spans="1:13" x14ac:dyDescent="0.2">
      <c r="A46" s="283" t="str">
        <f>+gestion!X16</f>
        <v>Finale Provinciale</v>
      </c>
      <c r="B46" s="825"/>
      <c r="C46" s="825"/>
      <c r="D46" s="825"/>
      <c r="E46" s="825"/>
      <c r="F46" s="825"/>
      <c r="G46" s="825"/>
      <c r="H46" s="825"/>
      <c r="I46" s="825"/>
      <c r="J46" s="832"/>
      <c r="K46" s="833"/>
      <c r="L46" s="212"/>
      <c r="M46" s="212"/>
    </row>
    <row r="47" spans="1:13" x14ac:dyDescent="0.2">
      <c r="A47" s="297" t="str">
        <f>+gestion!W3</f>
        <v>Provinciaux d'été</v>
      </c>
      <c r="B47" s="819"/>
      <c r="C47" s="820"/>
      <c r="D47" s="819"/>
      <c r="E47" s="820"/>
      <c r="F47" s="819" t="s">
        <v>67</v>
      </c>
      <c r="G47" s="820"/>
      <c r="H47" s="819"/>
      <c r="I47" s="820"/>
      <c r="J47" s="821">
        <f>IF(L47="oui",16,IF(ISTEXT(H47)=TRUE,0,IF(H47&gt;=1,IF(H47&gt;=11,1,HLOOKUP(H47,tableau!$C$16:$L$18,2,FALSE)),0)))</f>
        <v>0</v>
      </c>
      <c r="K47" s="822"/>
      <c r="L47" s="212"/>
      <c r="M47" s="212"/>
    </row>
    <row r="48" spans="1:13" x14ac:dyDescent="0.2">
      <c r="A48" s="282" t="str">
        <f>+gestion!W17</f>
        <v>Invitation Richard Gauthier</v>
      </c>
      <c r="B48" s="819"/>
      <c r="C48" s="820"/>
      <c r="D48" s="819"/>
      <c r="E48" s="820"/>
      <c r="F48" s="819" t="s">
        <v>67</v>
      </c>
      <c r="G48" s="820"/>
      <c r="H48" s="819"/>
      <c r="I48" s="820"/>
      <c r="J48" s="821" t="str">
        <f>IF(OR(B48&lt;2,B48="",H48="",H48&lt;1,H48&gt;B48-1,D48="",D48&lt;=1,D48&gt;11,AND(B48&gt;=5,H48&gt;=5)),"",IF(B48&gt;=5,VLOOKUP(H48,tableau!$C$1:$M$6,HLOOKUP(D48,tableau!$C$1:$M$1,1,FALSE),FALSE),IF(B48=4,VLOOKUP(H48,tableau!$C$7:$M$9,HLOOKUP(D48,tableau!$C$1:$M$1,1,FALSE),FALSE),IF(B48=3,VLOOKUP(H48,tableau!$C$10:$M$11,HLOOKUP(D48,tableau!$C$1:$M$1,1,FALSE),FALSE),IF(B48=2,VLOOKUP(H48,tableau!$C$12:$M$12,HLOOKUP(D48,tableau!$C$1:$M$1,1,FALSE),FALSE),"")))))</f>
        <v/>
      </c>
      <c r="K48" s="822"/>
      <c r="L48" s="212"/>
      <c r="M48" s="212"/>
    </row>
    <row r="49" spans="1:13" x14ac:dyDescent="0.2">
      <c r="A49" s="282" t="str">
        <f>+gestion!W18</f>
        <v>Invitation St-Eustache</v>
      </c>
      <c r="B49" s="819"/>
      <c r="C49" s="820"/>
      <c r="D49" s="819"/>
      <c r="E49" s="820"/>
      <c r="F49" s="819" t="s">
        <v>67</v>
      </c>
      <c r="G49" s="820"/>
      <c r="H49" s="819"/>
      <c r="I49" s="820"/>
      <c r="J49" s="821" t="str">
        <f>IF(OR(B49&lt;2,B49="",H49="",H49&lt;1,H49&gt;B49-1,D49="",D49&lt;=1,D49&gt;11,AND(B49&gt;=5,H49&gt;=5)),"",IF(B49&gt;=5,VLOOKUP(H49,tableau!$C$1:$M$6,HLOOKUP(D49,tableau!$C$1:$M$1,1,FALSE),FALSE),IF(B49=4,VLOOKUP(H49,tableau!$C$7:$M$9,HLOOKUP(D49,tableau!$C$1:$M$1,1,FALSE),FALSE),IF(B49=3,VLOOKUP(H49,tableau!$C$10:$M$11,HLOOKUP(D49,tableau!$C$1:$M$1,1,FALSE),FALSE),IF(B49=2,VLOOKUP(H49,tableau!$C$12:$M$12,HLOOKUP(D49,tableau!$C$1:$M$1,1,FALSE),FALSE),"")))))</f>
        <v/>
      </c>
      <c r="K49" s="822"/>
      <c r="L49" s="212"/>
      <c r="M49" s="212"/>
    </row>
    <row r="50" spans="1:13" x14ac:dyDescent="0.2">
      <c r="A50" s="279" t="s">
        <v>408</v>
      </c>
      <c r="B50" s="819"/>
      <c r="C50" s="820"/>
      <c r="D50" s="819"/>
      <c r="E50" s="820"/>
      <c r="F50" s="819" t="s">
        <v>67</v>
      </c>
      <c r="G50" s="820"/>
      <c r="H50" s="819"/>
      <c r="I50" s="820"/>
      <c r="J50" s="821" t="str">
        <f>IF(OR(B50&lt;2,B50="",H50="",H50&lt;1,H50&gt;B50-1,D50="",D50&lt;=1,D50&gt;11,AND(B50&gt;=5,H50&gt;=5)),"",IF(B50&gt;=5,VLOOKUP(H50,tableau!$C$1:$M$6,HLOOKUP(D50,tableau!$C$1:$M$1,1,FALSE),FALSE),IF(B50=4,VLOOKUP(H50,tableau!$C$7:$M$9,HLOOKUP(D50,tableau!$C$1:$M$1,1,FALSE),FALSE),IF(B50=3,VLOOKUP(H50,tableau!$C$10:$M$11,HLOOKUP(D50,tableau!$C$1:$M$1,1,FALSE),FALSE),IF(B50=2,VLOOKUP(H50,tableau!$C$12:$M$12,HLOOKUP(D50,tableau!$C$1:$M$1,1,FALSE),FALSE),"")))))</f>
        <v/>
      </c>
      <c r="K50" s="822"/>
      <c r="L50" s="212"/>
      <c r="M50" s="212"/>
    </row>
    <row r="51" spans="1:13" x14ac:dyDescent="0.2">
      <c r="A51" s="297" t="str">
        <f>+gestion!W12</f>
        <v>Section B 2020</v>
      </c>
      <c r="B51" s="819"/>
      <c r="C51" s="820"/>
      <c r="D51" s="819"/>
      <c r="E51" s="820"/>
      <c r="F51" s="819" t="s">
        <v>67</v>
      </c>
      <c r="G51" s="820"/>
      <c r="H51" s="819"/>
      <c r="I51" s="820"/>
      <c r="J51" s="821">
        <f>IF(L51="oui",16,IF(ISTEXT(H51)=TRUE,0,IF(H51&gt;=1,IF(H51&gt;=11,1,HLOOKUP(H51,tableau!$C$16:$L$18,2,FALSE)),0)))</f>
        <v>0</v>
      </c>
      <c r="K51" s="822"/>
      <c r="L51" s="212"/>
      <c r="M51" s="212"/>
    </row>
    <row r="52" spans="1:13" s="264" customFormat="1" ht="13.5" thickBot="1" x14ac:dyDescent="0.25">
      <c r="A52" s="262"/>
      <c r="B52" s="262"/>
      <c r="C52" s="288"/>
      <c r="D52" s="288"/>
      <c r="E52" s="223"/>
      <c r="F52" s="223"/>
      <c r="G52" s="223"/>
      <c r="H52" s="835" t="s">
        <v>36</v>
      </c>
      <c r="I52" s="835"/>
      <c r="J52" s="892">
        <f>SUM(J41:J51)</f>
        <v>0</v>
      </c>
      <c r="K52" s="892"/>
      <c r="L52" s="310"/>
    </row>
    <row r="53" spans="1:13" s="264" customFormat="1" ht="13.5" thickTop="1" x14ac:dyDescent="0.2">
      <c r="A53" s="262"/>
      <c r="B53" s="262"/>
      <c r="C53" s="288"/>
      <c r="D53" s="288"/>
      <c r="E53" s="223"/>
      <c r="F53" s="223"/>
      <c r="G53" s="223"/>
      <c r="H53" s="288"/>
      <c r="I53" s="288"/>
      <c r="J53" s="311"/>
      <c r="K53" s="311"/>
      <c r="L53" s="310"/>
    </row>
    <row r="54" spans="1:13" x14ac:dyDescent="0.2">
      <c r="A54" s="851"/>
      <c r="B54" s="851"/>
      <c r="C54" s="851"/>
      <c r="D54" s="851"/>
      <c r="E54" s="851"/>
      <c r="F54" s="851"/>
      <c r="G54" s="851"/>
      <c r="H54" s="210"/>
    </row>
    <row r="55" spans="1:13" x14ac:dyDescent="0.2">
      <c r="H55" s="210"/>
    </row>
    <row r="56" spans="1:13" x14ac:dyDescent="0.2">
      <c r="C56" s="293" t="s">
        <v>52</v>
      </c>
      <c r="D56" s="293"/>
      <c r="H56" s="781" t="str">
        <f>+'données a remplir'!$F$8</f>
        <v/>
      </c>
      <c r="I56" s="781"/>
      <c r="J56" s="781"/>
      <c r="K56" s="781"/>
      <c r="L56" s="781"/>
    </row>
    <row r="57" spans="1:13" x14ac:dyDescent="0.2">
      <c r="C57" s="293"/>
      <c r="D57" s="245"/>
      <c r="H57" s="245"/>
      <c r="I57" s="245"/>
      <c r="J57" s="245"/>
      <c r="K57" s="245"/>
      <c r="L57" s="245"/>
    </row>
    <row r="58" spans="1:13" x14ac:dyDescent="0.2">
      <c r="C58" s="293" t="s">
        <v>53</v>
      </c>
      <c r="D58" s="293"/>
      <c r="H58" s="781" t="str">
        <f>+'données a remplir'!F9</f>
        <v/>
      </c>
      <c r="I58" s="781"/>
      <c r="J58" s="781"/>
      <c r="K58" s="781"/>
      <c r="L58" s="781"/>
    </row>
    <row r="59" spans="1:13" x14ac:dyDescent="0.2">
      <c r="C59" s="293"/>
      <c r="D59" s="245"/>
      <c r="H59" s="245"/>
      <c r="I59" s="245"/>
      <c r="J59" s="245"/>
      <c r="K59" s="245"/>
      <c r="L59" s="245"/>
    </row>
    <row r="60" spans="1:13" x14ac:dyDescent="0.2">
      <c r="C60" s="780" t="s">
        <v>54</v>
      </c>
      <c r="D60" s="780"/>
      <c r="H60" s="781" t="str">
        <f>+'données a remplir'!$F$10</f>
        <v/>
      </c>
      <c r="I60" s="781"/>
      <c r="J60" s="781"/>
      <c r="K60" s="781"/>
      <c r="L60" s="781"/>
    </row>
  </sheetData>
  <sheetProtection algorithmName="SHA-512" hashValue="zhNBXNDQ4kxChod8LJa6NH2vLmyyd/JfWQKLlaL/OOsPY2hNl7rni4/+JWjGvHxwQk1q6nt2ZBlw5q6YZr7VGA==" saltValue="48rKMso/y9ApuVW3dJyW2w==" spinCount="100000" sheet="1"/>
  <protectedRanges>
    <protectedRange sqref="H41:I51" name="Plage3"/>
    <protectedRange sqref="B41:E51" name="Plage2"/>
    <protectedRange sqref="B8:F10 J8:M10" name="Plage1_3_1"/>
  </protectedRanges>
  <mergeCells count="94">
    <mergeCell ref="A32:M32"/>
    <mergeCell ref="A33:M33"/>
    <mergeCell ref="B50:C50"/>
    <mergeCell ref="D50:E50"/>
    <mergeCell ref="F50:G50"/>
    <mergeCell ref="H50:I50"/>
    <mergeCell ref="J50:K50"/>
    <mergeCell ref="D41:E41"/>
    <mergeCell ref="F41:G41"/>
    <mergeCell ref="H41:I41"/>
    <mergeCell ref="J44:K44"/>
    <mergeCell ref="H42:I43"/>
    <mergeCell ref="A34:M34"/>
    <mergeCell ref="A35:M35"/>
    <mergeCell ref="A39:F39"/>
    <mergeCell ref="J40:K40"/>
    <mergeCell ref="B10:F10"/>
    <mergeCell ref="H10:I10"/>
    <mergeCell ref="J10:M10"/>
    <mergeCell ref="A18:M18"/>
    <mergeCell ref="A16:M16"/>
    <mergeCell ref="A17:M17"/>
    <mergeCell ref="B11:C11"/>
    <mergeCell ref="D11:E11"/>
    <mergeCell ref="F11:G11"/>
    <mergeCell ref="H11:I11"/>
    <mergeCell ref="A7:M7"/>
    <mergeCell ref="B8:F8"/>
    <mergeCell ref="H8:I8"/>
    <mergeCell ref="J8:M8"/>
    <mergeCell ref="H9:I9"/>
    <mergeCell ref="A2:M2"/>
    <mergeCell ref="A3:M3"/>
    <mergeCell ref="A4:M4"/>
    <mergeCell ref="A5:M5"/>
    <mergeCell ref="A6:M6"/>
    <mergeCell ref="B26:M26"/>
    <mergeCell ref="B12:F12"/>
    <mergeCell ref="H12:I12"/>
    <mergeCell ref="J12:M12"/>
    <mergeCell ref="A15:M15"/>
    <mergeCell ref="A20:M20"/>
    <mergeCell ref="E22:F22"/>
    <mergeCell ref="H22:I22"/>
    <mergeCell ref="E23:F23"/>
    <mergeCell ref="H23:I23"/>
    <mergeCell ref="A25:M25"/>
    <mergeCell ref="J41:K41"/>
    <mergeCell ref="A36:M36"/>
    <mergeCell ref="B40:C40"/>
    <mergeCell ref="D40:E40"/>
    <mergeCell ref="F40:G40"/>
    <mergeCell ref="H40:I40"/>
    <mergeCell ref="B41:C41"/>
    <mergeCell ref="H47:I47"/>
    <mergeCell ref="J45:K46"/>
    <mergeCell ref="B42:C43"/>
    <mergeCell ref="D42:E43"/>
    <mergeCell ref="F42:G43"/>
    <mergeCell ref="B45:C46"/>
    <mergeCell ref="D45:E46"/>
    <mergeCell ref="F45:G46"/>
    <mergeCell ref="H45:I46"/>
    <mergeCell ref="B44:C44"/>
    <mergeCell ref="D44:E44"/>
    <mergeCell ref="F44:G44"/>
    <mergeCell ref="H44:I44"/>
    <mergeCell ref="J42:K43"/>
    <mergeCell ref="J47:K47"/>
    <mergeCell ref="B47:C47"/>
    <mergeCell ref="F48:G48"/>
    <mergeCell ref="H48:I48"/>
    <mergeCell ref="J48:K48"/>
    <mergeCell ref="B49:C49"/>
    <mergeCell ref="D49:E49"/>
    <mergeCell ref="J49:K49"/>
    <mergeCell ref="F49:G49"/>
    <mergeCell ref="H49:I49"/>
    <mergeCell ref="D47:E47"/>
    <mergeCell ref="F47:G47"/>
    <mergeCell ref="C60:D60"/>
    <mergeCell ref="H60:L60"/>
    <mergeCell ref="B51:C51"/>
    <mergeCell ref="D51:E51"/>
    <mergeCell ref="F51:G51"/>
    <mergeCell ref="H51:I51"/>
    <mergeCell ref="J51:K51"/>
    <mergeCell ref="A54:G54"/>
    <mergeCell ref="H56:L56"/>
    <mergeCell ref="H58:L58"/>
    <mergeCell ref="H52:I52"/>
    <mergeCell ref="J52:K52"/>
    <mergeCell ref="B48:C48"/>
    <mergeCell ref="D48:E48"/>
  </mergeCells>
  <dataValidations count="1">
    <dataValidation type="list" allowBlank="1" showInputMessage="1" showErrorMessage="1" promptTitle="Menu_BYE" sqref="L41:L42 L44:L45 L47:L49 L51" xr:uid="{00000000-0002-0000-1B00-000000000000}">
      <formula1>Menu_Bye</formula1>
    </dataValidation>
  </dataValidations>
  <printOptions horizontalCentered="1"/>
  <pageMargins left="0" right="0" top="0.55118110236220474" bottom="0.55118110236220474" header="0.31496062992125984" footer="0.31496062992125984"/>
  <pageSetup scale="78" orientation="portrait" r:id="rId1"/>
  <headerFooter>
    <oddHeader>&amp;LLauréats 2019</oddHeader>
    <oddFooter>&amp;LCandidat 2&amp;C&amp;14PATINAGE LAURENTIDES&amp;R&amp;A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92D050"/>
  </sheetPr>
  <dimension ref="A1:AD60"/>
  <sheetViews>
    <sheetView showGridLines="0" zoomScaleNormal="100" workbookViewId="0">
      <selection activeCell="B8" sqref="B8:F8"/>
    </sheetView>
  </sheetViews>
  <sheetFormatPr baseColWidth="10" defaultRowHeight="12.75" x14ac:dyDescent="0.2"/>
  <cols>
    <col min="1" max="1" width="25.85546875" style="210" customWidth="1"/>
    <col min="2" max="3" width="8" style="210" customWidth="1"/>
    <col min="4" max="4" width="8.85546875" style="210" customWidth="1"/>
    <col min="5" max="7" width="8" style="210" customWidth="1"/>
    <col min="8" max="8" width="8" style="211" customWidth="1"/>
    <col min="9" max="13" width="8" style="210" customWidth="1"/>
    <col min="14" max="16384" width="11.42578125" style="212"/>
  </cols>
  <sheetData>
    <row r="1" spans="1:30" x14ac:dyDescent="0.2">
      <c r="A1" s="209"/>
      <c r="B1" s="209"/>
      <c r="C1" s="209"/>
      <c r="D1" s="209"/>
      <c r="E1" s="209"/>
      <c r="F1" s="209"/>
    </row>
    <row r="2" spans="1:30" x14ac:dyDescent="0.2">
      <c r="A2" s="794" t="s">
        <v>14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</row>
    <row r="3" spans="1:30" x14ac:dyDescent="0.2">
      <c r="A3" s="795" t="s">
        <v>43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</row>
    <row r="4" spans="1:30" s="214" customForma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</row>
    <row r="5" spans="1:30" s="214" customFormat="1" ht="15.75" customHeight="1" x14ac:dyDescent="0.25">
      <c r="A5" s="799" t="s">
        <v>5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</row>
    <row r="6" spans="1:30" s="214" customFormat="1" ht="15.75" customHeight="1" x14ac:dyDescent="0.2">
      <c r="A6" s="801" t="str">
        <f>+gestion!B32</f>
        <v>PATINEUSE RÉGIONALE  PRÉ-JUVÉNILE EN SIMPLE</v>
      </c>
      <c r="B6" s="801"/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1"/>
    </row>
    <row r="7" spans="1:30" ht="20.25" x14ac:dyDescent="0.3">
      <c r="A7" s="891"/>
      <c r="B7" s="891"/>
      <c r="C7" s="891"/>
      <c r="D7" s="891"/>
      <c r="E7" s="891"/>
      <c r="F7" s="891"/>
      <c r="G7" s="891"/>
      <c r="H7" s="891"/>
      <c r="I7" s="891"/>
      <c r="J7" s="891"/>
      <c r="K7" s="891"/>
      <c r="L7" s="891"/>
      <c r="M7" s="891"/>
    </row>
    <row r="8" spans="1:30" x14ac:dyDescent="0.2">
      <c r="A8" s="216" t="s">
        <v>48</v>
      </c>
      <c r="B8" s="790"/>
      <c r="C8" s="790"/>
      <c r="D8" s="790"/>
      <c r="E8" s="790"/>
      <c r="F8" s="790"/>
      <c r="H8" s="800" t="s">
        <v>51</v>
      </c>
      <c r="I8" s="800"/>
      <c r="J8" s="890"/>
      <c r="K8" s="890"/>
      <c r="L8" s="890"/>
      <c r="M8" s="890"/>
    </row>
    <row r="9" spans="1:30" x14ac:dyDescent="0.2">
      <c r="A9" s="216"/>
      <c r="B9" s="217"/>
      <c r="C9" s="217"/>
      <c r="D9" s="217"/>
      <c r="E9" s="217"/>
      <c r="F9" s="217"/>
      <c r="H9" s="800"/>
      <c r="I9" s="800"/>
      <c r="J9" s="261"/>
      <c r="K9" s="218"/>
      <c r="L9" s="218"/>
      <c r="M9" s="218"/>
    </row>
    <row r="10" spans="1:30" x14ac:dyDescent="0.2">
      <c r="A10" s="216" t="s">
        <v>74</v>
      </c>
      <c r="B10" s="790"/>
      <c r="C10" s="790"/>
      <c r="D10" s="790"/>
      <c r="E10" s="790"/>
      <c r="F10" s="790"/>
      <c r="H10" s="800" t="s">
        <v>13</v>
      </c>
      <c r="I10" s="800"/>
      <c r="J10" s="890"/>
      <c r="K10" s="890"/>
      <c r="L10" s="890"/>
      <c r="M10" s="890"/>
    </row>
    <row r="11" spans="1:30" x14ac:dyDescent="0.2">
      <c r="A11" s="294"/>
      <c r="B11" s="802"/>
      <c r="C11" s="802"/>
      <c r="D11" s="800"/>
      <c r="E11" s="800"/>
      <c r="F11" s="802"/>
      <c r="G11" s="802"/>
      <c r="H11" s="800"/>
      <c r="I11" s="800"/>
    </row>
    <row r="12" spans="1:30" x14ac:dyDescent="0.2">
      <c r="A12" s="261" t="s">
        <v>50</v>
      </c>
      <c r="B12" s="790">
        <f>'données a remplir'!$E$7</f>
        <v>0</v>
      </c>
      <c r="C12" s="790"/>
      <c r="D12" s="790"/>
      <c r="E12" s="790"/>
      <c r="F12" s="790"/>
      <c r="H12" s="800" t="s">
        <v>380</v>
      </c>
      <c r="I12" s="800"/>
      <c r="J12" s="807">
        <f>'données a remplir'!$E$6</f>
        <v>0</v>
      </c>
      <c r="K12" s="807">
        <f>'données a remplir'!$E$6</f>
        <v>0</v>
      </c>
      <c r="L12" s="807"/>
      <c r="M12" s="807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</row>
    <row r="13" spans="1:30" x14ac:dyDescent="0.2">
      <c r="A13" s="220"/>
      <c r="B13" s="221"/>
      <c r="C13" s="221"/>
      <c r="D13" s="220"/>
      <c r="E13" s="222"/>
      <c r="F13" s="222"/>
    </row>
    <row r="14" spans="1:30" ht="12.6" customHeight="1" x14ac:dyDescent="0.2">
      <c r="A14" s="223" t="s">
        <v>416</v>
      </c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</row>
    <row r="15" spans="1:30" ht="15" customHeight="1" x14ac:dyDescent="0.2">
      <c r="A15" s="806" t="str">
        <f>+gestion!$V$41</f>
        <v>Chaque Club enverra 3 candidatures.</v>
      </c>
      <c r="B15" s="806"/>
      <c r="C15" s="806"/>
      <c r="D15" s="806"/>
      <c r="E15" s="806"/>
      <c r="F15" s="806"/>
      <c r="G15" s="806"/>
      <c r="H15" s="806"/>
      <c r="I15" s="806"/>
      <c r="J15" s="806"/>
      <c r="K15" s="806"/>
      <c r="L15" s="806"/>
      <c r="M15" s="806"/>
      <c r="N15" s="224"/>
      <c r="O15" s="224"/>
      <c r="P15" s="224"/>
      <c r="Q15" s="224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</row>
    <row r="16" spans="1:30" ht="15" customHeight="1" x14ac:dyDescent="0.2">
      <c r="A16" s="806" t="str">
        <f>_xlfn.CONCAT(gestion!$B$141,"  ",gestion!$V$53,gestion!$Q$13)</f>
        <v>Limite d'age  Fille :       Ne pas avoir 11 ans au 1 juillet 2019</v>
      </c>
      <c r="B16" s="806"/>
      <c r="C16" s="806"/>
      <c r="D16" s="806"/>
      <c r="E16" s="806"/>
      <c r="F16" s="806"/>
      <c r="G16" s="806"/>
      <c r="H16" s="806"/>
      <c r="I16" s="806"/>
      <c r="J16" s="806"/>
      <c r="K16" s="806"/>
      <c r="L16" s="806"/>
      <c r="M16" s="806"/>
      <c r="N16" s="224"/>
      <c r="O16" s="224"/>
      <c r="P16" s="224"/>
      <c r="Q16" s="224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</row>
    <row r="17" spans="1:30" ht="15" customHeight="1" x14ac:dyDescent="0.2">
      <c r="A17" s="806" t="str">
        <f>gestion!$V$47</f>
        <v>Avoir compétitionné la majorité des compétitions dans cette catégorie</v>
      </c>
      <c r="B17" s="806"/>
      <c r="C17" s="806"/>
      <c r="D17" s="806"/>
      <c r="E17" s="806"/>
      <c r="F17" s="806"/>
      <c r="G17" s="806"/>
      <c r="H17" s="806"/>
      <c r="I17" s="806"/>
      <c r="J17" s="806"/>
      <c r="K17" s="806"/>
      <c r="L17" s="806"/>
      <c r="M17" s="806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</row>
    <row r="18" spans="1:30" ht="15" customHeight="1" x14ac:dyDescent="0.2">
      <c r="A18" s="806" t="str">
        <f>gestion!$V$55</f>
        <v>Les résultats des compétitions Star 4 seront également comptabilisés</v>
      </c>
      <c r="B18" s="806"/>
      <c r="C18" s="806"/>
      <c r="D18" s="806"/>
      <c r="E18" s="806"/>
      <c r="F18" s="806"/>
      <c r="G18" s="806"/>
      <c r="H18" s="806"/>
      <c r="I18" s="806"/>
      <c r="J18" s="806"/>
      <c r="K18" s="806"/>
      <c r="L18" s="806"/>
      <c r="M18" s="806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</row>
    <row r="19" spans="1:30" ht="15" customHeight="1" x14ac:dyDescent="0.2">
      <c r="A19" s="256"/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</row>
    <row r="20" spans="1:30" ht="15" customHeight="1" x14ac:dyDescent="0.2">
      <c r="A20" s="846" t="s">
        <v>397</v>
      </c>
      <c r="B20" s="846"/>
      <c r="C20" s="846"/>
      <c r="D20" s="846"/>
      <c r="E20" s="846"/>
      <c r="F20" s="846"/>
      <c r="G20" s="846"/>
      <c r="H20" s="846"/>
      <c r="I20" s="846"/>
      <c r="J20" s="846"/>
      <c r="K20" s="846"/>
      <c r="L20" s="846"/>
      <c r="M20" s="846"/>
    </row>
    <row r="21" spans="1:30" ht="15" customHeight="1" x14ac:dyDescent="0.2">
      <c r="A21" s="256"/>
      <c r="B21" s="256"/>
      <c r="C21" s="256"/>
      <c r="D21" s="256"/>
      <c r="E21" s="256"/>
      <c r="F21" s="256"/>
      <c r="G21" s="256"/>
    </row>
    <row r="22" spans="1:30" ht="27.75" customHeight="1" thickBot="1" x14ac:dyDescent="0.25">
      <c r="A22" s="265" t="s">
        <v>394</v>
      </c>
      <c r="B22" s="267">
        <v>2</v>
      </c>
      <c r="C22" s="267">
        <v>3</v>
      </c>
      <c r="D22" s="267">
        <v>4</v>
      </c>
      <c r="E22" s="847">
        <v>5</v>
      </c>
      <c r="F22" s="847"/>
      <c r="G22" s="267">
        <v>6</v>
      </c>
      <c r="H22" s="847">
        <v>7</v>
      </c>
      <c r="I22" s="847"/>
      <c r="J22" s="268">
        <v>8</v>
      </c>
      <c r="K22" s="267">
        <v>9</v>
      </c>
      <c r="L22" s="267">
        <v>10</v>
      </c>
      <c r="M22" s="269">
        <v>11</v>
      </c>
    </row>
    <row r="23" spans="1:30" ht="15" customHeight="1" thickTop="1" x14ac:dyDescent="0.2">
      <c r="A23" s="270" t="s">
        <v>5</v>
      </c>
      <c r="B23" s="271" t="s">
        <v>291</v>
      </c>
      <c r="C23" s="271" t="s">
        <v>292</v>
      </c>
      <c r="D23" s="273" t="s">
        <v>400</v>
      </c>
      <c r="E23" s="845" t="s">
        <v>398</v>
      </c>
      <c r="F23" s="845"/>
      <c r="G23" s="271" t="s">
        <v>396</v>
      </c>
      <c r="H23" s="845" t="s">
        <v>395</v>
      </c>
      <c r="I23" s="845"/>
      <c r="J23" s="273" t="s">
        <v>399</v>
      </c>
      <c r="K23" s="271" t="s">
        <v>89</v>
      </c>
      <c r="L23" s="271" t="s">
        <v>90</v>
      </c>
      <c r="M23" s="274" t="s">
        <v>91</v>
      </c>
    </row>
    <row r="24" spans="1:30" ht="15" customHeight="1" x14ac:dyDescent="0.2">
      <c r="A24" s="225"/>
      <c r="B24" s="222"/>
      <c r="C24" s="222"/>
      <c r="D24" s="222"/>
      <c r="E24" s="222"/>
      <c r="F24" s="226"/>
    </row>
    <row r="25" spans="1:30" ht="15" customHeight="1" x14ac:dyDescent="0.2">
      <c r="A25" s="846" t="s">
        <v>66</v>
      </c>
      <c r="B25" s="846"/>
      <c r="C25" s="846"/>
      <c r="D25" s="846"/>
      <c r="E25" s="846"/>
      <c r="F25" s="846"/>
      <c r="G25" s="846"/>
      <c r="H25" s="846"/>
      <c r="I25" s="846"/>
      <c r="J25" s="846"/>
      <c r="K25" s="846"/>
      <c r="L25" s="846"/>
      <c r="M25" s="846"/>
    </row>
    <row r="26" spans="1:30" x14ac:dyDescent="0.2">
      <c r="A26" s="225"/>
      <c r="B26" s="803" t="s">
        <v>377</v>
      </c>
      <c r="C26" s="804"/>
      <c r="D26" s="804"/>
      <c r="E26" s="804"/>
      <c r="F26" s="804"/>
      <c r="G26" s="804"/>
      <c r="H26" s="804"/>
      <c r="I26" s="804"/>
      <c r="J26" s="804"/>
      <c r="K26" s="804"/>
      <c r="L26" s="804"/>
      <c r="M26" s="805"/>
    </row>
    <row r="27" spans="1:30" ht="13.5" thickBot="1" x14ac:dyDescent="0.25">
      <c r="A27" s="228" t="str">
        <f>tableau!A16</f>
        <v>Catégorie</v>
      </c>
      <c r="B27" s="229">
        <v>1</v>
      </c>
      <c r="C27" s="229">
        <v>2</v>
      </c>
      <c r="D27" s="229">
        <v>3</v>
      </c>
      <c r="E27" s="229">
        <v>4</v>
      </c>
      <c r="F27" s="229">
        <v>5</v>
      </c>
      <c r="G27" s="229">
        <v>6</v>
      </c>
      <c r="H27" s="230">
        <v>7</v>
      </c>
      <c r="I27" s="229">
        <v>8</v>
      </c>
      <c r="J27" s="229">
        <v>9</v>
      </c>
      <c r="K27" s="229">
        <v>10</v>
      </c>
      <c r="L27" s="229" t="s">
        <v>378</v>
      </c>
      <c r="M27" s="231" t="s">
        <v>105</v>
      </c>
    </row>
    <row r="28" spans="1:30" ht="64.5" thickTop="1" x14ac:dyDescent="0.2">
      <c r="A28" s="232" t="s">
        <v>379</v>
      </c>
      <c r="B28" s="233">
        <f>tableau!C17</f>
        <v>20</v>
      </c>
      <c r="C28" s="233">
        <f>tableau!D17</f>
        <v>18</v>
      </c>
      <c r="D28" s="233">
        <f>tableau!E17</f>
        <v>16</v>
      </c>
      <c r="E28" s="233">
        <f>tableau!F17</f>
        <v>14</v>
      </c>
      <c r="F28" s="233">
        <f>tableau!G17</f>
        <v>8</v>
      </c>
      <c r="G28" s="233">
        <f>tableau!H17</f>
        <v>7</v>
      </c>
      <c r="H28" s="233">
        <f>tableau!I17</f>
        <v>6</v>
      </c>
      <c r="I28" s="233">
        <f>tableau!J17</f>
        <v>5</v>
      </c>
      <c r="J28" s="233">
        <f>tableau!K17</f>
        <v>4</v>
      </c>
      <c r="K28" s="233">
        <f>tableau!L17</f>
        <v>3</v>
      </c>
      <c r="L28" s="233">
        <f>tableau!M17</f>
        <v>1</v>
      </c>
      <c r="M28" s="234">
        <v>16</v>
      </c>
    </row>
    <row r="29" spans="1:30" ht="63.75" x14ac:dyDescent="0.2">
      <c r="A29" s="235" t="s">
        <v>583</v>
      </c>
      <c r="B29" s="236">
        <f>tableau!C18</f>
        <v>25</v>
      </c>
      <c r="C29" s="236">
        <f>tableau!D18</f>
        <v>23</v>
      </c>
      <c r="D29" s="236">
        <f>tableau!E18</f>
        <v>20</v>
      </c>
      <c r="E29" s="236">
        <f>tableau!F18</f>
        <v>18</v>
      </c>
      <c r="F29" s="236">
        <f>tableau!G18</f>
        <v>11</v>
      </c>
      <c r="G29" s="236">
        <f>tableau!H18</f>
        <v>10</v>
      </c>
      <c r="H29" s="236">
        <f>tableau!I18</f>
        <v>9</v>
      </c>
      <c r="I29" s="236">
        <f>tableau!J18</f>
        <v>8</v>
      </c>
      <c r="J29" s="236">
        <f>tableau!K18</f>
        <v>7</v>
      </c>
      <c r="K29" s="236">
        <f>tableau!L18</f>
        <v>6</v>
      </c>
      <c r="L29" s="236">
        <f>tableau!M18</f>
        <v>3</v>
      </c>
      <c r="M29" s="237">
        <v>20</v>
      </c>
    </row>
    <row r="30" spans="1:30" x14ac:dyDescent="0.2">
      <c r="E30" s="225"/>
      <c r="F30" s="225"/>
    </row>
    <row r="31" spans="1:30" x14ac:dyDescent="0.2">
      <c r="A31" s="223" t="s">
        <v>419</v>
      </c>
      <c r="E31" s="225"/>
      <c r="F31" s="225"/>
    </row>
    <row r="32" spans="1:30" x14ac:dyDescent="0.2">
      <c r="A32" s="782" t="s">
        <v>481</v>
      </c>
      <c r="B32" s="782"/>
      <c r="C32" s="782"/>
      <c r="D32" s="782"/>
      <c r="E32" s="782"/>
      <c r="F32" s="782"/>
      <c r="G32" s="782"/>
      <c r="H32" s="782"/>
      <c r="I32" s="782"/>
      <c r="J32" s="782"/>
      <c r="K32" s="782"/>
      <c r="L32" s="782"/>
      <c r="M32" s="782"/>
    </row>
    <row r="33" spans="1:13" x14ac:dyDescent="0.2">
      <c r="A33" s="782" t="s">
        <v>480</v>
      </c>
      <c r="B33" s="782"/>
      <c r="C33" s="782"/>
      <c r="D33" s="782"/>
      <c r="E33" s="782"/>
      <c r="F33" s="782"/>
      <c r="G33" s="782"/>
      <c r="H33" s="782"/>
      <c r="I33" s="782"/>
      <c r="J33" s="782"/>
      <c r="K33" s="782"/>
      <c r="L33" s="782"/>
      <c r="M33" s="782"/>
    </row>
    <row r="34" spans="1:13" x14ac:dyDescent="0.2">
      <c r="A34" s="782" t="s">
        <v>479</v>
      </c>
      <c r="B34" s="782"/>
      <c r="C34" s="782"/>
      <c r="D34" s="782"/>
      <c r="E34" s="782"/>
      <c r="F34" s="782"/>
      <c r="G34" s="782"/>
      <c r="H34" s="782"/>
      <c r="I34" s="782"/>
      <c r="J34" s="782"/>
      <c r="K34" s="782"/>
      <c r="L34" s="782"/>
      <c r="M34" s="782"/>
    </row>
    <row r="35" spans="1:13" x14ac:dyDescent="0.2">
      <c r="A35" s="782" t="s">
        <v>482</v>
      </c>
      <c r="B35" s="782"/>
      <c r="C35" s="782"/>
      <c r="D35" s="782"/>
      <c r="E35" s="782"/>
      <c r="F35" s="782"/>
      <c r="G35" s="782"/>
      <c r="H35" s="782"/>
      <c r="I35" s="782"/>
      <c r="J35" s="782"/>
      <c r="K35" s="782"/>
      <c r="L35" s="782"/>
      <c r="M35" s="782"/>
    </row>
    <row r="36" spans="1:13" x14ac:dyDescent="0.2">
      <c r="A36" s="811" t="str">
        <f>_xlfn.CONCAT(gestion!$V$49,", ",gestion!$V$50)</f>
        <v>Seules les compétitions régionales inscrites ci-dessous sont éligibles pour les lauréats, S.V.P. n'en ajouter aucune autre.</v>
      </c>
      <c r="B36" s="811"/>
      <c r="C36" s="811"/>
      <c r="D36" s="811"/>
      <c r="E36" s="811"/>
      <c r="F36" s="811"/>
      <c r="G36" s="811"/>
      <c r="H36" s="811"/>
      <c r="I36" s="811"/>
      <c r="J36" s="811"/>
      <c r="K36" s="811"/>
      <c r="L36" s="811"/>
      <c r="M36" s="811"/>
    </row>
    <row r="37" spans="1:13" x14ac:dyDescent="0.2">
      <c r="A37" s="255" t="str">
        <f>gestion!$V$45</f>
        <v>Aucun point de participation n'est accordé.</v>
      </c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</row>
    <row r="38" spans="1:13" x14ac:dyDescent="0.2">
      <c r="A38" s="255" t="str">
        <f>gestion!$V$43</f>
        <v xml:space="preserve">N.B. :  Joindre une copie très lisible des résultats de compétition </v>
      </c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</row>
    <row r="39" spans="1:13" s="278" customFormat="1" x14ac:dyDescent="0.2">
      <c r="A39" s="811"/>
      <c r="B39" s="811"/>
      <c r="C39" s="811"/>
      <c r="D39" s="811"/>
      <c r="E39" s="811"/>
      <c r="F39" s="811"/>
      <c r="G39" s="210"/>
      <c r="H39" s="211"/>
      <c r="I39" s="210"/>
      <c r="J39" s="210"/>
      <c r="K39" s="210"/>
      <c r="L39" s="210"/>
      <c r="M39" s="210"/>
    </row>
    <row r="40" spans="1:13" x14ac:dyDescent="0.2">
      <c r="A40" s="277" t="s">
        <v>31</v>
      </c>
      <c r="B40" s="841" t="s">
        <v>388</v>
      </c>
      <c r="C40" s="842"/>
      <c r="D40" s="841" t="s">
        <v>389</v>
      </c>
      <c r="E40" s="842"/>
      <c r="F40" s="841" t="s">
        <v>68</v>
      </c>
      <c r="G40" s="842"/>
      <c r="H40" s="841" t="s">
        <v>32</v>
      </c>
      <c r="I40" s="842"/>
      <c r="J40" s="843" t="s">
        <v>6</v>
      </c>
      <c r="K40" s="844"/>
      <c r="L40" s="212"/>
      <c r="M40" s="212"/>
    </row>
    <row r="41" spans="1:13" x14ac:dyDescent="0.2">
      <c r="A41" s="279" t="str">
        <f>+gestion!W13</f>
        <v>Invitation Rosemère Jan. 2019</v>
      </c>
      <c r="B41" s="819"/>
      <c r="C41" s="820"/>
      <c r="D41" s="819"/>
      <c r="E41" s="820"/>
      <c r="F41" s="819" t="s">
        <v>67</v>
      </c>
      <c r="G41" s="820"/>
      <c r="H41" s="819"/>
      <c r="I41" s="820"/>
      <c r="J41" s="821" t="str">
        <f>IF(OR(B41&lt;2,B41="",H41="",H41&lt;1,H41&gt;B41-1,D41="",D41&lt;=1,D41&gt;11,AND(B41&gt;=5,H41&gt;=5)),"",IF(B41&gt;=5,VLOOKUP(H41,tableau!$C$1:$M$6,HLOOKUP(D41,tableau!$C$1:$M$1,1,FALSE),FALSE),IF(B41=4,VLOOKUP(H41,tableau!$C$7:$M$9,HLOOKUP(D41,tableau!$C$1:$M$1,1,FALSE),FALSE),IF(B41=3,VLOOKUP(H41,tableau!$C$10:$M$11,HLOOKUP(D41,tableau!$C$1:$M$1,1,FALSE),FALSE),IF(B41=2,VLOOKUP(H41,tableau!$C$12:$M$12,HLOOKUP(D41,tableau!$C$1:$M$1,1,FALSE),FALSE),"")))))</f>
        <v/>
      </c>
      <c r="K41" s="822"/>
      <c r="L41" s="212"/>
      <c r="M41" s="212"/>
    </row>
    <row r="42" spans="1:13" x14ac:dyDescent="0.2">
      <c r="A42" s="282" t="str">
        <f>+gestion!W21</f>
        <v>STAR Michel-Proulx</v>
      </c>
      <c r="B42" s="826"/>
      <c r="C42" s="827"/>
      <c r="D42" s="826"/>
      <c r="E42" s="827"/>
      <c r="F42" s="826" t="s">
        <v>67</v>
      </c>
      <c r="G42" s="827"/>
      <c r="H42" s="826"/>
      <c r="I42" s="827"/>
      <c r="J42" s="830" t="str">
        <f>IF(OR(B42&lt;2,B42="",H42="",H42&lt;1,H42&gt;B42-1,D42="",D42&lt;=1,D42&gt;11,AND(B42&gt;=5,H42&gt;=5)),"",IF(B42&gt;=5,VLOOKUP(H42,tableau!$C$1:$M$6,HLOOKUP(D42,tableau!$C$1:$M$1,1,FALSE),FALSE),IF(B42=4,VLOOKUP(H42,tableau!$C$7:$M$9,HLOOKUP(D42,tableau!$C$1:$M$1,1,FALSE),FALSE),IF(B42=3,VLOOKUP(H42,tableau!$C$10:$M$11,HLOOKUP(D42,tableau!$C$1:$M$1,1,FALSE),FALSE),IF(B42=2,VLOOKUP(H42,tableau!$C$12:$M$12,HLOOKUP(D42,tableau!$C$1:$M$1,1,FALSE),FALSE),"")))))</f>
        <v/>
      </c>
      <c r="K42" s="831"/>
      <c r="L42" s="212"/>
      <c r="M42" s="212"/>
    </row>
    <row r="43" spans="1:13" x14ac:dyDescent="0.2">
      <c r="A43" s="283" t="str">
        <f>+gestion!X14</f>
        <v>Finale Régionale</v>
      </c>
      <c r="B43" s="828"/>
      <c r="C43" s="829"/>
      <c r="D43" s="828"/>
      <c r="E43" s="829"/>
      <c r="F43" s="828"/>
      <c r="G43" s="829"/>
      <c r="H43" s="828"/>
      <c r="I43" s="829"/>
      <c r="J43" s="832"/>
      <c r="K43" s="833"/>
      <c r="L43" s="212"/>
      <c r="M43" s="212"/>
    </row>
    <row r="44" spans="1:13" x14ac:dyDescent="0.2">
      <c r="A44" s="282" t="str">
        <f>+gestion!W15</f>
        <v>Invitation Lachute</v>
      </c>
      <c r="B44" s="819"/>
      <c r="C44" s="820"/>
      <c r="D44" s="819"/>
      <c r="E44" s="820"/>
      <c r="F44" s="819" t="s">
        <v>67</v>
      </c>
      <c r="G44" s="820"/>
      <c r="H44" s="819"/>
      <c r="I44" s="820"/>
      <c r="J44" s="821" t="str">
        <f>IF(OR(B44&lt;2,B44="",H44="",H44&lt;1,H44&gt;B44-1,D44="",D44&lt;=1,D44&gt;11,AND(B44&gt;=5,H44&gt;=5)),"",IF(B44&gt;=5,VLOOKUP(H44,tableau!$C$1:$M$6,HLOOKUP(D44,tableau!$C$1:$M$1,1,FALSE),FALSE),IF(B44=4,VLOOKUP(H44,tableau!$C$7:$M$9,HLOOKUP(D44,tableau!$C$1:$M$1,1,FALSE),FALSE),IF(B44=3,VLOOKUP(H44,tableau!$C$10:$M$11,HLOOKUP(D44,tableau!$C$1:$M$1,1,FALSE),FALSE),IF(B44=2,VLOOKUP(H44,tableau!$C$12:$M$12,HLOOKUP(D44,tableau!$C$1:$M$1,1,FALSE),FALSE),"")))))</f>
        <v/>
      </c>
      <c r="K44" s="822"/>
      <c r="L44" s="212"/>
      <c r="M44" s="212"/>
    </row>
    <row r="45" spans="1:13" x14ac:dyDescent="0.2">
      <c r="A45" s="282" t="str">
        <f>+gestion!W21</f>
        <v>STAR Michel-Proulx</v>
      </c>
      <c r="B45" s="825"/>
      <c r="C45" s="825"/>
      <c r="D45" s="825"/>
      <c r="E45" s="825"/>
      <c r="F45" s="825" t="s">
        <v>67</v>
      </c>
      <c r="G45" s="825"/>
      <c r="H45" s="825"/>
      <c r="I45" s="825"/>
      <c r="J45" s="830">
        <f>IF(L45="oui",16,IF(ISTEXT(H45)=TRUE,0,IF(H45&gt;=1,IF(H45&gt;=11,1,HLOOKUP(H45,tableau!$C$16:$L$18,2,FALSE)),0)))</f>
        <v>0</v>
      </c>
      <c r="K45" s="831"/>
      <c r="L45" s="212"/>
      <c r="M45" s="212"/>
    </row>
    <row r="46" spans="1:13" x14ac:dyDescent="0.2">
      <c r="A46" s="283" t="str">
        <f>+gestion!X16</f>
        <v>Finale Provinciale</v>
      </c>
      <c r="B46" s="825"/>
      <c r="C46" s="825"/>
      <c r="D46" s="825"/>
      <c r="E46" s="825"/>
      <c r="F46" s="825"/>
      <c r="G46" s="825"/>
      <c r="H46" s="825"/>
      <c r="I46" s="825"/>
      <c r="J46" s="832"/>
      <c r="K46" s="833"/>
      <c r="L46" s="212"/>
      <c r="M46" s="212"/>
    </row>
    <row r="47" spans="1:13" x14ac:dyDescent="0.2">
      <c r="A47" s="297" t="str">
        <f>+gestion!W3</f>
        <v>Provinciaux d'été</v>
      </c>
      <c r="B47" s="819"/>
      <c r="C47" s="820"/>
      <c r="D47" s="819"/>
      <c r="E47" s="820"/>
      <c r="F47" s="819" t="s">
        <v>67</v>
      </c>
      <c r="G47" s="820"/>
      <c r="H47" s="819"/>
      <c r="I47" s="820"/>
      <c r="J47" s="821">
        <f>IF(L47="oui",16,IF(ISTEXT(H47)=TRUE,0,IF(H47&gt;=1,IF(H47&gt;=11,1,HLOOKUP(H47,tableau!$C$16:$L$18,2,FALSE)),0)))</f>
        <v>0</v>
      </c>
      <c r="K47" s="822"/>
      <c r="L47" s="212"/>
      <c r="M47" s="212"/>
    </row>
    <row r="48" spans="1:13" x14ac:dyDescent="0.2">
      <c r="A48" s="282" t="str">
        <f>+gestion!W17</f>
        <v>Invitation Richard Gauthier</v>
      </c>
      <c r="B48" s="819"/>
      <c r="C48" s="820"/>
      <c r="D48" s="819"/>
      <c r="E48" s="820"/>
      <c r="F48" s="819" t="s">
        <v>67</v>
      </c>
      <c r="G48" s="820"/>
      <c r="H48" s="819"/>
      <c r="I48" s="820"/>
      <c r="J48" s="821" t="str">
        <f>IF(OR(B48&lt;2,B48="",H48="",H48&lt;1,H48&gt;B48-1,D48="",D48&lt;=1,D48&gt;11,AND(B48&gt;=5,H48&gt;=5)),"",IF(B48&gt;=5,VLOOKUP(H48,tableau!$C$1:$M$6,HLOOKUP(D48,tableau!$C$1:$M$1,1,FALSE),FALSE),IF(B48=4,VLOOKUP(H48,tableau!$C$7:$M$9,HLOOKUP(D48,tableau!$C$1:$M$1,1,FALSE),FALSE),IF(B48=3,VLOOKUP(H48,tableau!$C$10:$M$11,HLOOKUP(D48,tableau!$C$1:$M$1,1,FALSE),FALSE),IF(B48=2,VLOOKUP(H48,tableau!$C$12:$M$12,HLOOKUP(D48,tableau!$C$1:$M$1,1,FALSE),FALSE),"")))))</f>
        <v/>
      </c>
      <c r="K48" s="822"/>
      <c r="L48" s="212"/>
      <c r="M48" s="212"/>
    </row>
    <row r="49" spans="1:13" x14ac:dyDescent="0.2">
      <c r="A49" s="282" t="str">
        <f>+gestion!W18</f>
        <v>Invitation St-Eustache</v>
      </c>
      <c r="B49" s="819"/>
      <c r="C49" s="820"/>
      <c r="D49" s="819"/>
      <c r="E49" s="820"/>
      <c r="F49" s="819" t="s">
        <v>67</v>
      </c>
      <c r="G49" s="820"/>
      <c r="H49" s="819"/>
      <c r="I49" s="820"/>
      <c r="J49" s="821" t="str">
        <f>IF(OR(B49&lt;2,B49="",H49="",H49&lt;1,H49&gt;B49-1,D49="",D49&lt;=1,D49&gt;11,AND(B49&gt;=5,H49&gt;=5)),"",IF(B49&gt;=5,VLOOKUP(H49,tableau!$C$1:$M$6,HLOOKUP(D49,tableau!$C$1:$M$1,1,FALSE),FALSE),IF(B49=4,VLOOKUP(H49,tableau!$C$7:$M$9,HLOOKUP(D49,tableau!$C$1:$M$1,1,FALSE),FALSE),IF(B49=3,VLOOKUP(H49,tableau!$C$10:$M$11,HLOOKUP(D49,tableau!$C$1:$M$1,1,FALSE),FALSE),IF(B49=2,VLOOKUP(H49,tableau!$C$12:$M$12,HLOOKUP(D49,tableau!$C$1:$M$1,1,FALSE),FALSE),"")))))</f>
        <v/>
      </c>
      <c r="K49" s="822"/>
      <c r="L49" s="212"/>
      <c r="M49" s="212"/>
    </row>
    <row r="50" spans="1:13" x14ac:dyDescent="0.2">
      <c r="A50" s="279" t="s">
        <v>408</v>
      </c>
      <c r="B50" s="819"/>
      <c r="C50" s="820"/>
      <c r="D50" s="819"/>
      <c r="E50" s="820"/>
      <c r="F50" s="819" t="s">
        <v>67</v>
      </c>
      <c r="G50" s="820"/>
      <c r="H50" s="819"/>
      <c r="I50" s="820"/>
      <c r="J50" s="821" t="str">
        <f>IF(OR(B50&lt;2,B50="",H50="",H50&lt;1,H50&gt;B50-1,D50="",D50&lt;=1,D50&gt;11,AND(B50&gt;=5,H50&gt;=5)),"",IF(B50&gt;=5,VLOOKUP(H50,tableau!$C$1:$M$6,HLOOKUP(D50,tableau!$C$1:$M$1,1,FALSE),FALSE),IF(B50=4,VLOOKUP(H50,tableau!$C$7:$M$9,HLOOKUP(D50,tableau!$C$1:$M$1,1,FALSE),FALSE),IF(B50=3,VLOOKUP(H50,tableau!$C$10:$M$11,HLOOKUP(D50,tableau!$C$1:$M$1,1,FALSE),FALSE),IF(B50=2,VLOOKUP(H50,tableau!$C$12:$M$12,HLOOKUP(D50,tableau!$C$1:$M$1,1,FALSE),FALSE),"")))))</f>
        <v/>
      </c>
      <c r="K50" s="822"/>
      <c r="L50" s="212"/>
      <c r="M50" s="212"/>
    </row>
    <row r="51" spans="1:13" x14ac:dyDescent="0.2">
      <c r="A51" s="297" t="str">
        <f>+gestion!W12</f>
        <v>Section B 2020</v>
      </c>
      <c r="B51" s="819"/>
      <c r="C51" s="820"/>
      <c r="D51" s="819"/>
      <c r="E51" s="820"/>
      <c r="F51" s="819" t="s">
        <v>67</v>
      </c>
      <c r="G51" s="820"/>
      <c r="H51" s="819"/>
      <c r="I51" s="820"/>
      <c r="J51" s="821">
        <f>IF(L51="oui",16,IF(ISTEXT(H51)=TRUE,0,IF(H51&gt;=1,IF(H51&gt;=11,1,HLOOKUP(H51,tableau!$C$16:$L$18,2,FALSE)),0)))</f>
        <v>0</v>
      </c>
      <c r="K51" s="822"/>
      <c r="L51" s="212"/>
      <c r="M51" s="212"/>
    </row>
    <row r="52" spans="1:13" s="264" customFormat="1" ht="13.5" thickBot="1" x14ac:dyDescent="0.25">
      <c r="A52" s="262"/>
      <c r="B52" s="262"/>
      <c r="C52" s="288"/>
      <c r="D52" s="288"/>
      <c r="E52" s="223"/>
      <c r="F52" s="223"/>
      <c r="G52" s="223"/>
      <c r="H52" s="835" t="s">
        <v>36</v>
      </c>
      <c r="I52" s="835"/>
      <c r="J52" s="892">
        <f>SUM(J41:J51)</f>
        <v>0</v>
      </c>
      <c r="K52" s="892"/>
      <c r="L52" s="310"/>
    </row>
    <row r="53" spans="1:13" s="264" customFormat="1" ht="13.5" thickTop="1" x14ac:dyDescent="0.2">
      <c r="A53" s="262"/>
      <c r="B53" s="262"/>
      <c r="C53" s="288"/>
      <c r="D53" s="288"/>
      <c r="E53" s="223"/>
      <c r="F53" s="223"/>
      <c r="G53" s="223"/>
      <c r="H53" s="288"/>
      <c r="I53" s="288"/>
      <c r="J53" s="311"/>
      <c r="K53" s="311"/>
      <c r="L53" s="310"/>
    </row>
    <row r="54" spans="1:13" x14ac:dyDescent="0.2">
      <c r="A54" s="851"/>
      <c r="B54" s="851"/>
      <c r="C54" s="851"/>
      <c r="D54" s="851"/>
      <c r="E54" s="851"/>
      <c r="F54" s="851"/>
      <c r="G54" s="851"/>
      <c r="H54" s="210"/>
    </row>
    <row r="55" spans="1:13" x14ac:dyDescent="0.2">
      <c r="H55" s="210"/>
    </row>
    <row r="56" spans="1:13" x14ac:dyDescent="0.2">
      <c r="C56" s="293" t="s">
        <v>52</v>
      </c>
      <c r="D56" s="293"/>
      <c r="H56" s="781" t="str">
        <f>+'données a remplir'!$F$8</f>
        <v/>
      </c>
      <c r="I56" s="781"/>
      <c r="J56" s="781"/>
      <c r="K56" s="781"/>
      <c r="L56" s="781"/>
    </row>
    <row r="57" spans="1:13" x14ac:dyDescent="0.2">
      <c r="C57" s="293"/>
      <c r="D57" s="245"/>
      <c r="H57" s="245"/>
      <c r="I57" s="245"/>
      <c r="J57" s="245"/>
      <c r="K57" s="245"/>
      <c r="L57" s="245"/>
    </row>
    <row r="58" spans="1:13" x14ac:dyDescent="0.2">
      <c r="C58" s="293" t="s">
        <v>53</v>
      </c>
      <c r="D58" s="293"/>
      <c r="H58" s="781" t="str">
        <f>+'données a remplir'!F9</f>
        <v/>
      </c>
      <c r="I58" s="781"/>
      <c r="J58" s="781"/>
      <c r="K58" s="781"/>
      <c r="L58" s="781"/>
    </row>
    <row r="59" spans="1:13" x14ac:dyDescent="0.2">
      <c r="C59" s="293"/>
      <c r="D59" s="245"/>
      <c r="H59" s="245"/>
      <c r="I59" s="245"/>
      <c r="J59" s="245"/>
      <c r="K59" s="245"/>
      <c r="L59" s="245"/>
    </row>
    <row r="60" spans="1:13" x14ac:dyDescent="0.2">
      <c r="C60" s="780" t="s">
        <v>54</v>
      </c>
      <c r="D60" s="780"/>
      <c r="H60" s="781" t="str">
        <f>+'données a remplir'!$F$10</f>
        <v/>
      </c>
      <c r="I60" s="781"/>
      <c r="J60" s="781"/>
      <c r="K60" s="781"/>
      <c r="L60" s="781"/>
    </row>
  </sheetData>
  <sheetProtection algorithmName="SHA-512" hashValue="D8lDUklLWJHMetq1fh02490UcFDWFDDHPdy4LzIMrqUZMCTRmIwVWLDTa9x9xK1A+Dn8Oz/ErLEyJOg1DUjXzw==" saltValue="SRTXCe6fmtocfMzgHdpEfg==" spinCount="100000" sheet="1"/>
  <protectedRanges>
    <protectedRange sqref="H41:I51" name="Plage3"/>
    <protectedRange sqref="B41:E51" name="Plage2"/>
    <protectedRange sqref="B8:F10 J8:M10" name="Plage1_3_1"/>
  </protectedRanges>
  <mergeCells count="94">
    <mergeCell ref="A32:M32"/>
    <mergeCell ref="A33:M33"/>
    <mergeCell ref="B50:C50"/>
    <mergeCell ref="D50:E50"/>
    <mergeCell ref="F50:G50"/>
    <mergeCell ref="H50:I50"/>
    <mergeCell ref="J50:K50"/>
    <mergeCell ref="D41:E41"/>
    <mergeCell ref="F41:G41"/>
    <mergeCell ref="H41:I41"/>
    <mergeCell ref="J44:K44"/>
    <mergeCell ref="H42:I43"/>
    <mergeCell ref="A34:M34"/>
    <mergeCell ref="A35:M35"/>
    <mergeCell ref="A39:F39"/>
    <mergeCell ref="J40:K40"/>
    <mergeCell ref="B10:F10"/>
    <mergeCell ref="H10:I10"/>
    <mergeCell ref="J10:M10"/>
    <mergeCell ref="A18:M18"/>
    <mergeCell ref="A16:M16"/>
    <mergeCell ref="A17:M17"/>
    <mergeCell ref="B11:C11"/>
    <mergeCell ref="D11:E11"/>
    <mergeCell ref="F11:G11"/>
    <mergeCell ref="H11:I11"/>
    <mergeCell ref="A7:M7"/>
    <mergeCell ref="B8:F8"/>
    <mergeCell ref="H8:I8"/>
    <mergeCell ref="J8:M8"/>
    <mergeCell ref="H9:I9"/>
    <mergeCell ref="A2:M2"/>
    <mergeCell ref="A3:M3"/>
    <mergeCell ref="A4:M4"/>
    <mergeCell ref="A5:M5"/>
    <mergeCell ref="A6:M6"/>
    <mergeCell ref="B26:M26"/>
    <mergeCell ref="B12:F12"/>
    <mergeCell ref="H12:I12"/>
    <mergeCell ref="J12:M12"/>
    <mergeCell ref="A15:M15"/>
    <mergeCell ref="A20:M20"/>
    <mergeCell ref="E22:F22"/>
    <mergeCell ref="H22:I22"/>
    <mergeCell ref="E23:F23"/>
    <mergeCell ref="H23:I23"/>
    <mergeCell ref="A25:M25"/>
    <mergeCell ref="J41:K41"/>
    <mergeCell ref="A36:M36"/>
    <mergeCell ref="B40:C40"/>
    <mergeCell ref="D40:E40"/>
    <mergeCell ref="F40:G40"/>
    <mergeCell ref="H40:I40"/>
    <mergeCell ref="B41:C41"/>
    <mergeCell ref="H47:I47"/>
    <mergeCell ref="J45:K46"/>
    <mergeCell ref="B42:C43"/>
    <mergeCell ref="D42:E43"/>
    <mergeCell ref="F42:G43"/>
    <mergeCell ref="B45:C46"/>
    <mergeCell ref="D45:E46"/>
    <mergeCell ref="F45:G46"/>
    <mergeCell ref="H45:I46"/>
    <mergeCell ref="B44:C44"/>
    <mergeCell ref="D44:E44"/>
    <mergeCell ref="F44:G44"/>
    <mergeCell ref="H44:I44"/>
    <mergeCell ref="J42:K43"/>
    <mergeCell ref="J47:K47"/>
    <mergeCell ref="B47:C47"/>
    <mergeCell ref="F48:G48"/>
    <mergeCell ref="H48:I48"/>
    <mergeCell ref="J48:K48"/>
    <mergeCell ref="B49:C49"/>
    <mergeCell ref="D49:E49"/>
    <mergeCell ref="J49:K49"/>
    <mergeCell ref="F49:G49"/>
    <mergeCell ref="H49:I49"/>
    <mergeCell ref="D47:E47"/>
    <mergeCell ref="F47:G47"/>
    <mergeCell ref="C60:D60"/>
    <mergeCell ref="H60:L60"/>
    <mergeCell ref="B51:C51"/>
    <mergeCell ref="D51:E51"/>
    <mergeCell ref="F51:G51"/>
    <mergeCell ref="H51:I51"/>
    <mergeCell ref="J51:K51"/>
    <mergeCell ref="A54:G54"/>
    <mergeCell ref="H56:L56"/>
    <mergeCell ref="H58:L58"/>
    <mergeCell ref="H52:I52"/>
    <mergeCell ref="J52:K52"/>
    <mergeCell ref="B48:C48"/>
    <mergeCell ref="D48:E48"/>
  </mergeCells>
  <pageMargins left="0.70866141732283472" right="0.70866141732283472" top="0.74803149606299213" bottom="0.74803149606299213" header="0.31496062992125984" footer="0.31496062992125984"/>
  <pageSetup scale="75" orientation="portrait" r:id="rId1"/>
  <headerFooter>
    <oddHeader>&amp;LLauréats 2019</oddHeader>
    <oddFooter>&amp;LCandidat 3&amp;C&amp;14PATINAGE LAURENTIDES&amp;R&amp;A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Q49"/>
  <sheetViews>
    <sheetView topLeftCell="A2" workbookViewId="0">
      <selection activeCell="E10" sqref="E10"/>
    </sheetView>
  </sheetViews>
  <sheetFormatPr baseColWidth="10" defaultRowHeight="12.75" x14ac:dyDescent="0.2"/>
  <cols>
    <col min="1" max="1" width="18.28515625" style="62" customWidth="1"/>
    <col min="2" max="2" width="21.5703125" style="62" customWidth="1"/>
    <col min="3" max="3" width="0.5703125" customWidth="1"/>
    <col min="4" max="4" width="32.85546875" customWidth="1"/>
    <col min="5" max="5" width="73" style="69" customWidth="1"/>
    <col min="6" max="6" width="0" style="62" hidden="1" customWidth="1"/>
    <col min="7" max="17" width="11.42578125" style="62" customWidth="1"/>
  </cols>
  <sheetData>
    <row r="1" spans="1:6" s="62" customFormat="1" x14ac:dyDescent="0.2">
      <c r="B1" s="70"/>
      <c r="E1" s="71"/>
    </row>
    <row r="2" spans="1:6" s="62" customFormat="1" x14ac:dyDescent="0.2">
      <c r="E2" s="71"/>
    </row>
    <row r="3" spans="1:6" s="62" customFormat="1" x14ac:dyDescent="0.2">
      <c r="E3" s="71"/>
    </row>
    <row r="4" spans="1:6" s="62" customFormat="1" x14ac:dyDescent="0.2">
      <c r="E4" s="71"/>
    </row>
    <row r="5" spans="1:6" s="62" customFormat="1" x14ac:dyDescent="0.2">
      <c r="E5" s="71"/>
    </row>
    <row r="6" spans="1:6" ht="45" customHeight="1" x14ac:dyDescent="0.2">
      <c r="D6" s="72" t="s">
        <v>88</v>
      </c>
      <c r="E6" s="73"/>
      <c r="F6" s="73" t="str">
        <f>IF(E6=0,"",E6)</f>
        <v/>
      </c>
    </row>
    <row r="7" spans="1:6" ht="45" customHeight="1" x14ac:dyDescent="0.2">
      <c r="A7" s="70"/>
      <c r="D7" s="72" t="s">
        <v>84</v>
      </c>
      <c r="E7" s="73"/>
      <c r="F7" s="73" t="str">
        <f>IF(E7=0,"",E7)</f>
        <v/>
      </c>
    </row>
    <row r="8" spans="1:6" ht="45" customHeight="1" x14ac:dyDescent="0.2">
      <c r="D8" s="72" t="s">
        <v>85</v>
      </c>
      <c r="E8" s="73"/>
      <c r="F8" s="73" t="str">
        <f>IF(E8=0,"",E8)</f>
        <v/>
      </c>
    </row>
    <row r="9" spans="1:6" ht="45" customHeight="1" x14ac:dyDescent="0.2">
      <c r="D9" s="72" t="s">
        <v>86</v>
      </c>
      <c r="E9" s="73"/>
      <c r="F9" s="73" t="str">
        <f>IF(E9=0,"",E9)</f>
        <v/>
      </c>
    </row>
    <row r="10" spans="1:6" ht="45" customHeight="1" x14ac:dyDescent="0.2">
      <c r="D10" s="72" t="s">
        <v>87</v>
      </c>
      <c r="E10" s="73"/>
      <c r="F10" s="73" t="str">
        <f>IF(E10=0,"",E10)</f>
        <v/>
      </c>
    </row>
    <row r="11" spans="1:6" x14ac:dyDescent="0.2">
      <c r="D11" s="62"/>
      <c r="E11" s="71"/>
    </row>
    <row r="12" spans="1:6" x14ac:dyDescent="0.2">
      <c r="D12" s="62"/>
      <c r="E12" s="71"/>
    </row>
    <row r="13" spans="1:6" x14ac:dyDescent="0.2">
      <c r="D13" s="62"/>
      <c r="E13" s="71"/>
    </row>
    <row r="14" spans="1:6" x14ac:dyDescent="0.2">
      <c r="D14" s="62"/>
      <c r="E14" s="71"/>
    </row>
    <row r="15" spans="1:6" x14ac:dyDescent="0.2">
      <c r="D15" s="62"/>
      <c r="E15" s="71"/>
    </row>
    <row r="16" spans="1:6" x14ac:dyDescent="0.2">
      <c r="D16" s="62"/>
      <c r="E16" s="71"/>
    </row>
    <row r="17" spans="4:5" x14ac:dyDescent="0.2">
      <c r="D17" s="62"/>
      <c r="E17" s="71"/>
    </row>
    <row r="18" spans="4:5" x14ac:dyDescent="0.2">
      <c r="D18" s="62"/>
      <c r="E18" s="71"/>
    </row>
    <row r="19" spans="4:5" x14ac:dyDescent="0.2">
      <c r="D19" s="62"/>
      <c r="E19" s="71"/>
    </row>
    <row r="20" spans="4:5" x14ac:dyDescent="0.2">
      <c r="D20" s="62"/>
      <c r="E20" s="71"/>
    </row>
    <row r="21" spans="4:5" x14ac:dyDescent="0.2">
      <c r="D21" s="62"/>
      <c r="E21" s="71"/>
    </row>
    <row r="22" spans="4:5" x14ac:dyDescent="0.2">
      <c r="D22" s="62"/>
      <c r="E22" s="71"/>
    </row>
    <row r="23" spans="4:5" x14ac:dyDescent="0.2">
      <c r="D23" s="62"/>
      <c r="E23" s="71"/>
    </row>
    <row r="24" spans="4:5" x14ac:dyDescent="0.2">
      <c r="D24" s="62"/>
      <c r="E24" s="71"/>
    </row>
    <row r="25" spans="4:5" x14ac:dyDescent="0.2">
      <c r="D25" s="62"/>
      <c r="E25" s="71"/>
    </row>
    <row r="26" spans="4:5" x14ac:dyDescent="0.2">
      <c r="D26" s="62"/>
      <c r="E26" s="71"/>
    </row>
    <row r="27" spans="4:5" x14ac:dyDescent="0.2">
      <c r="D27" s="62"/>
      <c r="E27" s="71"/>
    </row>
    <row r="28" spans="4:5" x14ac:dyDescent="0.2">
      <c r="D28" s="62"/>
      <c r="E28" s="71"/>
    </row>
    <row r="29" spans="4:5" x14ac:dyDescent="0.2">
      <c r="D29" s="62"/>
      <c r="E29" s="71"/>
    </row>
    <row r="30" spans="4:5" x14ac:dyDescent="0.2">
      <c r="D30" s="62"/>
      <c r="E30" s="71"/>
    </row>
    <row r="31" spans="4:5" x14ac:dyDescent="0.2">
      <c r="D31" s="62"/>
      <c r="E31" s="71"/>
    </row>
    <row r="32" spans="4:5" x14ac:dyDescent="0.2">
      <c r="D32" s="62"/>
      <c r="E32" s="71"/>
    </row>
    <row r="33" spans="4:5" x14ac:dyDescent="0.2">
      <c r="D33" s="62"/>
      <c r="E33" s="71"/>
    </row>
    <row r="34" spans="4:5" x14ac:dyDescent="0.2">
      <c r="D34" s="62"/>
      <c r="E34" s="71"/>
    </row>
    <row r="35" spans="4:5" x14ac:dyDescent="0.2">
      <c r="D35" s="62"/>
      <c r="E35" s="71"/>
    </row>
    <row r="36" spans="4:5" x14ac:dyDescent="0.2">
      <c r="D36" s="62"/>
      <c r="E36" s="71"/>
    </row>
    <row r="37" spans="4:5" x14ac:dyDescent="0.2">
      <c r="D37" s="62"/>
      <c r="E37" s="71"/>
    </row>
    <row r="38" spans="4:5" x14ac:dyDescent="0.2">
      <c r="D38" s="62"/>
      <c r="E38" s="71"/>
    </row>
    <row r="39" spans="4:5" x14ac:dyDescent="0.2">
      <c r="D39" s="62"/>
      <c r="E39" s="71"/>
    </row>
    <row r="40" spans="4:5" x14ac:dyDescent="0.2">
      <c r="D40" s="62"/>
      <c r="E40" s="71"/>
    </row>
    <row r="41" spans="4:5" x14ac:dyDescent="0.2">
      <c r="D41" s="62"/>
      <c r="E41" s="71"/>
    </row>
    <row r="42" spans="4:5" x14ac:dyDescent="0.2">
      <c r="D42" s="62"/>
      <c r="E42" s="71"/>
    </row>
    <row r="43" spans="4:5" x14ac:dyDescent="0.2">
      <c r="D43" s="62"/>
      <c r="E43" s="71"/>
    </row>
    <row r="44" spans="4:5" x14ac:dyDescent="0.2">
      <c r="D44" s="62"/>
      <c r="E44" s="71"/>
    </row>
    <row r="45" spans="4:5" x14ac:dyDescent="0.2">
      <c r="D45" s="62"/>
      <c r="E45" s="71"/>
    </row>
    <row r="46" spans="4:5" x14ac:dyDescent="0.2">
      <c r="D46" s="62"/>
      <c r="E46" s="71"/>
    </row>
    <row r="47" spans="4:5" x14ac:dyDescent="0.2">
      <c r="D47" s="62"/>
      <c r="E47" s="71"/>
    </row>
    <row r="48" spans="4:5" x14ac:dyDescent="0.2">
      <c r="D48" s="62"/>
      <c r="E48" s="71"/>
    </row>
    <row r="49" spans="4:5" x14ac:dyDescent="0.2">
      <c r="D49" s="62"/>
      <c r="E49" s="71"/>
    </row>
  </sheetData>
  <sheetProtection password="C724" sheet="1" objects="1"/>
  <protectedRanges>
    <protectedRange sqref="E6:E10" name="Plage1"/>
  </protectedRanges>
  <phoneticPr fontId="0" type="noConversion"/>
  <pageMargins left="0.7" right="0.7" top="0.75" bottom="0.75" header="0.3" footer="0.3"/>
  <pageSetup orientation="portrait" horizontalDpi="200" verticalDpi="2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92D050"/>
  </sheetPr>
  <dimension ref="A1:AD59"/>
  <sheetViews>
    <sheetView showGridLines="0" topLeftCell="A4" zoomScaleNormal="100" workbookViewId="0">
      <selection activeCell="B8" sqref="B8:F8"/>
    </sheetView>
  </sheetViews>
  <sheetFormatPr baseColWidth="10" defaultRowHeight="12.75" x14ac:dyDescent="0.2"/>
  <cols>
    <col min="1" max="1" width="25.85546875" style="210" customWidth="1"/>
    <col min="2" max="3" width="8" style="210" customWidth="1"/>
    <col min="4" max="4" width="8.85546875" style="210" customWidth="1"/>
    <col min="5" max="7" width="8" style="210" customWidth="1"/>
    <col min="8" max="8" width="8" style="211" customWidth="1"/>
    <col min="9" max="13" width="8" style="210" customWidth="1"/>
    <col min="14" max="16384" width="11.42578125" style="212"/>
  </cols>
  <sheetData>
    <row r="1" spans="1:30" x14ac:dyDescent="0.2">
      <c r="A1" s="209"/>
      <c r="B1" s="209"/>
      <c r="C1" s="209"/>
      <c r="D1" s="209"/>
      <c r="E1" s="209"/>
      <c r="F1" s="209"/>
    </row>
    <row r="2" spans="1:30" x14ac:dyDescent="0.2">
      <c r="A2" s="794" t="s">
        <v>14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</row>
    <row r="3" spans="1:30" x14ac:dyDescent="0.2">
      <c r="A3" s="795" t="s">
        <v>43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</row>
    <row r="4" spans="1:30" s="214" customForma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</row>
    <row r="5" spans="1:30" s="214" customFormat="1" ht="15.75" customHeight="1" x14ac:dyDescent="0.25">
      <c r="A5" s="799" t="s">
        <v>5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</row>
    <row r="6" spans="1:30" s="214" customFormat="1" ht="15.75" customHeight="1" x14ac:dyDescent="0.2">
      <c r="A6" s="801" t="str">
        <f>+gestion!B33</f>
        <v>PATINEUSE RÉGIONALE SANS LIMITE EN SIMPLE</v>
      </c>
      <c r="B6" s="801"/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1"/>
    </row>
    <row r="7" spans="1:30" ht="20.25" x14ac:dyDescent="0.3">
      <c r="A7" s="891"/>
      <c r="B7" s="891"/>
      <c r="C7" s="891"/>
      <c r="D7" s="891"/>
      <c r="E7" s="891"/>
      <c r="F7" s="891"/>
      <c r="G7" s="891"/>
      <c r="H7" s="891"/>
      <c r="I7" s="891"/>
      <c r="J7" s="891"/>
      <c r="K7" s="891"/>
      <c r="L7" s="891"/>
      <c r="M7" s="891"/>
    </row>
    <row r="8" spans="1:30" x14ac:dyDescent="0.2">
      <c r="A8" s="216" t="s">
        <v>48</v>
      </c>
      <c r="B8" s="790"/>
      <c r="C8" s="790"/>
      <c r="D8" s="790"/>
      <c r="E8" s="790"/>
      <c r="F8" s="790"/>
      <c r="H8" s="800" t="s">
        <v>51</v>
      </c>
      <c r="I8" s="800"/>
      <c r="J8" s="890"/>
      <c r="K8" s="890"/>
      <c r="L8" s="890"/>
      <c r="M8" s="890"/>
    </row>
    <row r="9" spans="1:30" x14ac:dyDescent="0.2">
      <c r="A9" s="216"/>
      <c r="B9" s="217"/>
      <c r="C9" s="217"/>
      <c r="D9" s="217"/>
      <c r="E9" s="217"/>
      <c r="F9" s="217"/>
      <c r="H9" s="800"/>
      <c r="I9" s="800"/>
      <c r="J9" s="261"/>
      <c r="K9" s="218"/>
      <c r="L9" s="218"/>
      <c r="M9" s="218"/>
    </row>
    <row r="10" spans="1:30" x14ac:dyDescent="0.2">
      <c r="A10" s="216" t="s">
        <v>74</v>
      </c>
      <c r="B10" s="790"/>
      <c r="C10" s="790"/>
      <c r="D10" s="790"/>
      <c r="E10" s="790"/>
      <c r="F10" s="790"/>
      <c r="H10" s="800" t="s">
        <v>13</v>
      </c>
      <c r="I10" s="800"/>
      <c r="J10" s="890"/>
      <c r="K10" s="890"/>
      <c r="L10" s="890"/>
      <c r="M10" s="890"/>
    </row>
    <row r="11" spans="1:30" x14ac:dyDescent="0.2">
      <c r="A11" s="294"/>
      <c r="B11" s="802"/>
      <c r="C11" s="802"/>
      <c r="D11" s="800"/>
      <c r="E11" s="800"/>
      <c r="F11" s="802"/>
      <c r="G11" s="802"/>
      <c r="H11" s="800"/>
      <c r="I11" s="800"/>
    </row>
    <row r="12" spans="1:30" x14ac:dyDescent="0.2">
      <c r="A12" s="261" t="s">
        <v>50</v>
      </c>
      <c r="B12" s="790">
        <f>'données a remplir'!$E$7</f>
        <v>0</v>
      </c>
      <c r="C12" s="790"/>
      <c r="D12" s="790"/>
      <c r="E12" s="790"/>
      <c r="F12" s="790"/>
      <c r="H12" s="800" t="s">
        <v>380</v>
      </c>
      <c r="I12" s="800"/>
      <c r="J12" s="807">
        <f>'données a remplir'!$E$6</f>
        <v>0</v>
      </c>
      <c r="K12" s="807">
        <f>'données a remplir'!$E$6</f>
        <v>0</v>
      </c>
      <c r="L12" s="807"/>
      <c r="M12" s="807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</row>
    <row r="13" spans="1:30" x14ac:dyDescent="0.2">
      <c r="A13" s="220"/>
      <c r="B13" s="221"/>
      <c r="C13" s="221"/>
      <c r="D13" s="220"/>
      <c r="E13" s="222"/>
      <c r="F13" s="222"/>
    </row>
    <row r="14" spans="1:30" ht="12.6" customHeight="1" x14ac:dyDescent="0.2">
      <c r="A14" s="223" t="s">
        <v>416</v>
      </c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</row>
    <row r="15" spans="1:30" ht="15" customHeight="1" x14ac:dyDescent="0.2">
      <c r="A15" s="806" t="str">
        <f>+gestion!$V$41</f>
        <v>Chaque Club enverra 3 candidatures.</v>
      </c>
      <c r="B15" s="806"/>
      <c r="C15" s="806"/>
      <c r="D15" s="806"/>
      <c r="E15" s="806"/>
      <c r="F15" s="806"/>
      <c r="G15" s="806"/>
      <c r="H15" s="806"/>
      <c r="I15" s="806"/>
      <c r="J15" s="806"/>
      <c r="K15" s="806"/>
      <c r="L15" s="806"/>
      <c r="M15" s="806"/>
      <c r="N15" s="224"/>
      <c r="O15" s="224"/>
      <c r="P15" s="224"/>
      <c r="Q15" s="224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</row>
    <row r="16" spans="1:30" ht="15" customHeight="1" x14ac:dyDescent="0.2">
      <c r="A16" s="806" t="str">
        <f>_xlfn.CONCAT(gestion!$B$141,"  ",gestion!$V$53,gestion!$Q$13)</f>
        <v>Limite d'age  Fille :       Ne pas avoir 11 ans au 1 juillet 2019</v>
      </c>
      <c r="B16" s="806"/>
      <c r="C16" s="806"/>
      <c r="D16" s="806"/>
      <c r="E16" s="806"/>
      <c r="F16" s="806"/>
      <c r="G16" s="806"/>
      <c r="H16" s="806"/>
      <c r="I16" s="806"/>
      <c r="J16" s="806"/>
      <c r="K16" s="806"/>
      <c r="L16" s="806"/>
      <c r="M16" s="806"/>
      <c r="N16" s="224"/>
      <c r="O16" s="224"/>
      <c r="P16" s="224"/>
      <c r="Q16" s="224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</row>
    <row r="17" spans="1:30" ht="15" customHeight="1" x14ac:dyDescent="0.2">
      <c r="A17" s="806" t="str">
        <f>gestion!$V$47</f>
        <v>Avoir compétitionné la majorité des compétitions dans cette catégorie</v>
      </c>
      <c r="B17" s="806"/>
      <c r="C17" s="806"/>
      <c r="D17" s="806"/>
      <c r="E17" s="806"/>
      <c r="F17" s="806"/>
      <c r="G17" s="806"/>
      <c r="H17" s="806"/>
      <c r="I17" s="806"/>
      <c r="J17" s="806"/>
      <c r="K17" s="806"/>
      <c r="L17" s="806"/>
      <c r="M17" s="806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</row>
    <row r="18" spans="1:30" ht="15" customHeight="1" x14ac:dyDescent="0.2">
      <c r="A18" s="806" t="str">
        <f>gestion!$V$55</f>
        <v>Les résultats des compétitions Star 4 seront également comptabilisés</v>
      </c>
      <c r="B18" s="806"/>
      <c r="C18" s="806"/>
      <c r="D18" s="806"/>
      <c r="E18" s="806"/>
      <c r="F18" s="806"/>
      <c r="G18" s="806"/>
      <c r="H18" s="806"/>
      <c r="I18" s="806"/>
      <c r="J18" s="806"/>
      <c r="K18" s="806"/>
      <c r="L18" s="806"/>
      <c r="M18" s="806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</row>
    <row r="19" spans="1:30" ht="15" customHeight="1" x14ac:dyDescent="0.2">
      <c r="A19" s="256"/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</row>
    <row r="20" spans="1:30" ht="15" customHeight="1" x14ac:dyDescent="0.2">
      <c r="A20" s="846" t="s">
        <v>397</v>
      </c>
      <c r="B20" s="846"/>
      <c r="C20" s="846"/>
      <c r="D20" s="846"/>
      <c r="E20" s="846"/>
      <c r="F20" s="846"/>
      <c r="G20" s="846"/>
      <c r="H20" s="846"/>
      <c r="I20" s="846"/>
      <c r="J20" s="846"/>
      <c r="K20" s="846"/>
      <c r="L20" s="846"/>
      <c r="M20" s="846"/>
    </row>
    <row r="21" spans="1:30" ht="15" customHeight="1" x14ac:dyDescent="0.2">
      <c r="A21" s="256"/>
      <c r="B21" s="256"/>
      <c r="C21" s="256"/>
      <c r="D21" s="256"/>
      <c r="E21" s="256"/>
      <c r="F21" s="256"/>
      <c r="G21" s="256"/>
    </row>
    <row r="22" spans="1:30" ht="15" customHeight="1" thickBot="1" x14ac:dyDescent="0.25">
      <c r="A22" s="265" t="s">
        <v>394</v>
      </c>
      <c r="B22" s="267">
        <v>2</v>
      </c>
      <c r="C22" s="267">
        <v>3</v>
      </c>
      <c r="D22" s="267">
        <v>4</v>
      </c>
      <c r="E22" s="894">
        <v>5</v>
      </c>
      <c r="F22" s="895"/>
      <c r="G22" s="267">
        <v>6</v>
      </c>
      <c r="H22" s="894">
        <v>7</v>
      </c>
      <c r="I22" s="895"/>
      <c r="J22" s="268">
        <v>8</v>
      </c>
      <c r="K22" s="267">
        <v>9</v>
      </c>
      <c r="L22" s="267">
        <v>10</v>
      </c>
      <c r="M22" s="269">
        <v>11</v>
      </c>
    </row>
    <row r="23" spans="1:30" ht="27.75" customHeight="1" thickTop="1" x14ac:dyDescent="0.2">
      <c r="A23" s="270" t="s">
        <v>5</v>
      </c>
      <c r="B23" s="271" t="s">
        <v>291</v>
      </c>
      <c r="C23" s="271" t="s">
        <v>292</v>
      </c>
      <c r="D23" s="273" t="s">
        <v>400</v>
      </c>
      <c r="E23" s="896" t="s">
        <v>398</v>
      </c>
      <c r="F23" s="897"/>
      <c r="G23" s="271" t="s">
        <v>396</v>
      </c>
      <c r="H23" s="896" t="s">
        <v>395</v>
      </c>
      <c r="I23" s="897"/>
      <c r="J23" s="273" t="s">
        <v>399</v>
      </c>
      <c r="K23" s="271" t="s">
        <v>89</v>
      </c>
      <c r="L23" s="271" t="s">
        <v>90</v>
      </c>
      <c r="M23" s="274" t="s">
        <v>91</v>
      </c>
    </row>
    <row r="24" spans="1:30" ht="15" customHeight="1" x14ac:dyDescent="0.2">
      <c r="A24" s="225"/>
      <c r="B24" s="222"/>
      <c r="C24" s="222"/>
      <c r="D24" s="222"/>
      <c r="E24" s="222"/>
      <c r="F24" s="226"/>
    </row>
    <row r="25" spans="1:30" ht="15" customHeight="1" x14ac:dyDescent="0.2">
      <c r="A25" s="846" t="s">
        <v>66</v>
      </c>
      <c r="B25" s="846"/>
      <c r="C25" s="846"/>
      <c r="D25" s="846"/>
      <c r="E25" s="846"/>
      <c r="F25" s="846"/>
      <c r="G25" s="846"/>
      <c r="H25" s="846"/>
      <c r="I25" s="846"/>
      <c r="J25" s="846"/>
      <c r="K25" s="846"/>
      <c r="L25" s="846"/>
      <c r="M25" s="846"/>
    </row>
    <row r="26" spans="1:30" ht="15" customHeight="1" x14ac:dyDescent="0.2">
      <c r="A26" s="225"/>
      <c r="B26" s="803" t="s">
        <v>377</v>
      </c>
      <c r="C26" s="804"/>
      <c r="D26" s="804"/>
      <c r="E26" s="804"/>
      <c r="F26" s="804"/>
      <c r="G26" s="804"/>
      <c r="H26" s="804"/>
      <c r="I26" s="804"/>
      <c r="J26" s="804"/>
      <c r="K26" s="804"/>
      <c r="L26" s="804"/>
      <c r="M26" s="805"/>
    </row>
    <row r="27" spans="1:30" ht="13.5" thickBot="1" x14ac:dyDescent="0.25">
      <c r="A27" s="228" t="str">
        <f>tableau!A16</f>
        <v>Catégorie</v>
      </c>
      <c r="B27" s="229">
        <v>1</v>
      </c>
      <c r="C27" s="229">
        <v>2</v>
      </c>
      <c r="D27" s="229">
        <v>3</v>
      </c>
      <c r="E27" s="229">
        <v>4</v>
      </c>
      <c r="F27" s="229">
        <v>5</v>
      </c>
      <c r="G27" s="229">
        <v>6</v>
      </c>
      <c r="H27" s="230">
        <v>7</v>
      </c>
      <c r="I27" s="229">
        <v>8</v>
      </c>
      <c r="J27" s="229">
        <v>9</v>
      </c>
      <c r="K27" s="229">
        <v>10</v>
      </c>
      <c r="L27" s="229" t="s">
        <v>378</v>
      </c>
      <c r="M27" s="231" t="s">
        <v>105</v>
      </c>
    </row>
    <row r="28" spans="1:30" ht="64.5" thickTop="1" x14ac:dyDescent="0.2">
      <c r="A28" s="232" t="s">
        <v>379</v>
      </c>
      <c r="B28" s="233">
        <f>tableau!C17</f>
        <v>20</v>
      </c>
      <c r="C28" s="233">
        <f>tableau!D17</f>
        <v>18</v>
      </c>
      <c r="D28" s="233">
        <f>tableau!E17</f>
        <v>16</v>
      </c>
      <c r="E28" s="233">
        <f>tableau!F17</f>
        <v>14</v>
      </c>
      <c r="F28" s="233">
        <f>tableau!G17</f>
        <v>8</v>
      </c>
      <c r="G28" s="233">
        <f>tableau!H17</f>
        <v>7</v>
      </c>
      <c r="H28" s="233">
        <f>tableau!I17</f>
        <v>6</v>
      </c>
      <c r="I28" s="233">
        <f>tableau!J17</f>
        <v>5</v>
      </c>
      <c r="J28" s="233">
        <f>tableau!K17</f>
        <v>4</v>
      </c>
      <c r="K28" s="233">
        <f>tableau!L17</f>
        <v>3</v>
      </c>
      <c r="L28" s="233">
        <f>tableau!M17</f>
        <v>1</v>
      </c>
      <c r="M28" s="234">
        <v>16</v>
      </c>
    </row>
    <row r="29" spans="1:30" ht="63.75" x14ac:dyDescent="0.2">
      <c r="A29" s="235" t="s">
        <v>583</v>
      </c>
      <c r="B29" s="236">
        <f>tableau!C18</f>
        <v>25</v>
      </c>
      <c r="C29" s="236">
        <f>tableau!D18</f>
        <v>23</v>
      </c>
      <c r="D29" s="236">
        <f>tableau!E18</f>
        <v>20</v>
      </c>
      <c r="E29" s="236">
        <f>tableau!F18</f>
        <v>18</v>
      </c>
      <c r="F29" s="236">
        <f>tableau!G18</f>
        <v>11</v>
      </c>
      <c r="G29" s="236">
        <f>tableau!H18</f>
        <v>10</v>
      </c>
      <c r="H29" s="236">
        <f>tableau!I18</f>
        <v>9</v>
      </c>
      <c r="I29" s="236">
        <f>tableau!J18</f>
        <v>8</v>
      </c>
      <c r="J29" s="236">
        <f>tableau!K18</f>
        <v>7</v>
      </c>
      <c r="K29" s="236">
        <f>tableau!L18</f>
        <v>6</v>
      </c>
      <c r="L29" s="236">
        <f>tableau!M18</f>
        <v>3</v>
      </c>
      <c r="M29" s="237">
        <v>20</v>
      </c>
    </row>
    <row r="30" spans="1:30" x14ac:dyDescent="0.2">
      <c r="E30" s="225"/>
      <c r="F30" s="225"/>
    </row>
    <row r="31" spans="1:30" x14ac:dyDescent="0.2">
      <c r="A31" s="223" t="s">
        <v>419</v>
      </c>
      <c r="E31" s="225"/>
      <c r="F31" s="225"/>
    </row>
    <row r="32" spans="1:30" x14ac:dyDescent="0.2">
      <c r="A32" s="782" t="s">
        <v>481</v>
      </c>
      <c r="B32" s="782"/>
      <c r="C32" s="782"/>
      <c r="D32" s="782"/>
      <c r="E32" s="782"/>
      <c r="F32" s="782"/>
      <c r="G32" s="782"/>
      <c r="H32" s="782"/>
      <c r="I32" s="782"/>
      <c r="J32" s="782"/>
      <c r="K32" s="782"/>
      <c r="L32" s="782"/>
      <c r="M32" s="782"/>
    </row>
    <row r="33" spans="1:13" x14ac:dyDescent="0.2">
      <c r="A33" s="782" t="s">
        <v>480</v>
      </c>
      <c r="B33" s="782"/>
      <c r="C33" s="782"/>
      <c r="D33" s="782"/>
      <c r="E33" s="782"/>
      <c r="F33" s="782"/>
      <c r="G33" s="782"/>
      <c r="H33" s="782"/>
      <c r="I33" s="782"/>
      <c r="J33" s="782"/>
      <c r="K33" s="782"/>
      <c r="L33" s="782"/>
      <c r="M33" s="782"/>
    </row>
    <row r="34" spans="1:13" x14ac:dyDescent="0.2">
      <c r="A34" s="782" t="s">
        <v>479</v>
      </c>
      <c r="B34" s="782"/>
      <c r="C34" s="782"/>
      <c r="D34" s="782"/>
      <c r="E34" s="782"/>
      <c r="F34" s="782"/>
      <c r="G34" s="782"/>
      <c r="H34" s="782"/>
      <c r="I34" s="782"/>
      <c r="J34" s="782"/>
      <c r="K34" s="782"/>
      <c r="L34" s="782"/>
      <c r="M34" s="782"/>
    </row>
    <row r="35" spans="1:13" x14ac:dyDescent="0.2">
      <c r="A35" s="782" t="s">
        <v>482</v>
      </c>
      <c r="B35" s="782"/>
      <c r="C35" s="782"/>
      <c r="D35" s="782"/>
      <c r="E35" s="782"/>
      <c r="F35" s="782"/>
      <c r="G35" s="782"/>
      <c r="H35" s="782"/>
      <c r="I35" s="782"/>
      <c r="J35" s="782"/>
      <c r="K35" s="782"/>
      <c r="L35" s="782"/>
      <c r="M35" s="782"/>
    </row>
    <row r="36" spans="1:13" x14ac:dyDescent="0.2">
      <c r="A36" s="811" t="str">
        <f>_xlfn.CONCAT(gestion!$V$49,", ",gestion!$V$50)</f>
        <v>Seules les compétitions régionales inscrites ci-dessous sont éligibles pour les lauréats, S.V.P. n'en ajouter aucune autre.</v>
      </c>
      <c r="B36" s="811"/>
      <c r="C36" s="811"/>
      <c r="D36" s="811"/>
      <c r="E36" s="811"/>
      <c r="F36" s="811"/>
      <c r="G36" s="811"/>
      <c r="H36" s="811"/>
      <c r="I36" s="811"/>
      <c r="J36" s="811"/>
      <c r="K36" s="811"/>
      <c r="L36" s="811"/>
      <c r="M36" s="811"/>
    </row>
    <row r="37" spans="1:13" x14ac:dyDescent="0.2">
      <c r="A37" s="255" t="str">
        <f>gestion!$V$45</f>
        <v>Aucun point de participation n'est accordé.</v>
      </c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</row>
    <row r="38" spans="1:13" x14ac:dyDescent="0.2">
      <c r="A38" s="255" t="str">
        <f>gestion!$V$43</f>
        <v xml:space="preserve">N.B. :  Joindre une copie très lisible des résultats de compétition </v>
      </c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</row>
    <row r="39" spans="1:13" x14ac:dyDescent="0.2">
      <c r="A39" s="898"/>
      <c r="B39" s="898"/>
      <c r="C39" s="898"/>
      <c r="D39" s="898"/>
      <c r="E39" s="898"/>
      <c r="F39" s="898"/>
      <c r="G39" s="225"/>
      <c r="H39" s="276"/>
      <c r="I39" s="225"/>
      <c r="J39" s="225"/>
      <c r="K39" s="225"/>
    </row>
    <row r="40" spans="1:13" s="278" customFormat="1" x14ac:dyDescent="0.2">
      <c r="A40" s="617" t="s">
        <v>31</v>
      </c>
      <c r="B40" s="843" t="s">
        <v>388</v>
      </c>
      <c r="C40" s="844"/>
      <c r="D40" s="843" t="s">
        <v>389</v>
      </c>
      <c r="E40" s="844"/>
      <c r="F40" s="843" t="s">
        <v>68</v>
      </c>
      <c r="G40" s="844"/>
      <c r="H40" s="843" t="s">
        <v>32</v>
      </c>
      <c r="I40" s="844"/>
      <c r="J40" s="893" t="s">
        <v>6</v>
      </c>
      <c r="K40" s="893"/>
    </row>
    <row r="41" spans="1:13" x14ac:dyDescent="0.2">
      <c r="A41" s="279" t="str">
        <f>+gestion!W13</f>
        <v>Invitation Rosemère Jan. 2019</v>
      </c>
      <c r="B41" s="819"/>
      <c r="C41" s="820"/>
      <c r="D41" s="819"/>
      <c r="E41" s="820"/>
      <c r="F41" s="819" t="s">
        <v>67</v>
      </c>
      <c r="G41" s="820"/>
      <c r="H41" s="819"/>
      <c r="I41" s="899"/>
      <c r="J41" s="821" t="str">
        <f>IF(OR(B41&lt;2,B41="",H41="",H41&lt;1,H41&gt;B41-1,D41="",D41&lt;=1,D41&gt;11,AND(B41&gt;=5,H41&gt;=5)),"",IF(B41&gt;=5,VLOOKUP(H41,tableau!$C$1:$M$6,HLOOKUP(D41,tableau!$C$1:$M$1,1,FALSE),FALSE),IF(B41=4,VLOOKUP(H41,tableau!$C$7:$M$9,HLOOKUP(D41,tableau!$C$1:$M$1,1,FALSE),FALSE),IF(B41=3,VLOOKUP(H41,tableau!$C$10:$M$11,HLOOKUP(D41,tableau!$C$1:$M$1,1,FALSE),FALSE),IF(B41=2,VLOOKUP(H41,tableau!$C$12:$M$12,HLOOKUP(D41,tableau!$C$1:$M$1,1,FALSE),FALSE),"")))))</f>
        <v/>
      </c>
      <c r="K41" s="822"/>
      <c r="L41" s="212"/>
      <c r="M41" s="212"/>
    </row>
    <row r="42" spans="1:13" x14ac:dyDescent="0.2">
      <c r="A42" s="282" t="str">
        <f>+gestion!W21</f>
        <v>STAR Michel-Proulx</v>
      </c>
      <c r="B42" s="826"/>
      <c r="C42" s="827"/>
      <c r="D42" s="826"/>
      <c r="E42" s="827"/>
      <c r="F42" s="826" t="s">
        <v>67</v>
      </c>
      <c r="G42" s="827"/>
      <c r="H42" s="826"/>
      <c r="I42" s="900"/>
      <c r="J42" s="830" t="str">
        <f>IF(OR(B42&lt;2,B42="",H42="",H42&lt;1,H42&gt;B42-1,D42="",D42&lt;=1,D42&gt;11,AND(B42&gt;=5,H42&gt;=5)),"",IF(B42&gt;=5,VLOOKUP(H42,tableau!$C$1:$M$6,HLOOKUP(D42,tableau!$C$1:$M$1,1,FALSE),FALSE),IF(B42=4,VLOOKUP(H42,tableau!$C$7:$M$9,HLOOKUP(D42,tableau!$C$1:$M$1,1,FALSE),FALSE),IF(B42=3,VLOOKUP(H42,tableau!$C$10:$M$11,HLOOKUP(D42,tableau!$C$1:$M$1,1,FALSE),FALSE),IF(B42=2,VLOOKUP(H42,tableau!$C$12:$M$12,HLOOKUP(D42,tableau!$C$1:$M$1,1,FALSE),FALSE),"")))))</f>
        <v/>
      </c>
      <c r="K42" s="831"/>
      <c r="L42" s="212"/>
      <c r="M42" s="212"/>
    </row>
    <row r="43" spans="1:13" x14ac:dyDescent="0.2">
      <c r="A43" s="283" t="str">
        <f>+gestion!X14</f>
        <v>Finale Régionale</v>
      </c>
      <c r="B43" s="828"/>
      <c r="C43" s="829"/>
      <c r="D43" s="828"/>
      <c r="E43" s="829"/>
      <c r="F43" s="828"/>
      <c r="G43" s="829"/>
      <c r="H43" s="828"/>
      <c r="I43" s="901"/>
      <c r="J43" s="832"/>
      <c r="K43" s="833"/>
      <c r="L43" s="212"/>
      <c r="M43" s="212"/>
    </row>
    <row r="44" spans="1:13" x14ac:dyDescent="0.2">
      <c r="A44" s="282" t="str">
        <f>+gestion!W15</f>
        <v>Invitation Lachute</v>
      </c>
      <c r="B44" s="819"/>
      <c r="C44" s="820"/>
      <c r="D44" s="819"/>
      <c r="E44" s="820"/>
      <c r="F44" s="819" t="s">
        <v>67</v>
      </c>
      <c r="G44" s="820"/>
      <c r="H44" s="819"/>
      <c r="I44" s="899"/>
      <c r="J44" s="821" t="str">
        <f>IF(OR(B44&lt;2,B44="",H44="",H44&lt;1,H44&gt;B44-1,D44="",D44&lt;=1,D44&gt;11,AND(B44&gt;=5,H44&gt;=5)),"",IF(B44&gt;=5,VLOOKUP(H44,tableau!$C$1:$M$6,HLOOKUP(D44,tableau!$C$1:$M$1,1,FALSE),FALSE),IF(B44=4,VLOOKUP(H44,tableau!$C$7:$M$9,HLOOKUP(D44,tableau!$C$1:$M$1,1,FALSE),FALSE),IF(B44=3,VLOOKUP(H44,tableau!$C$10:$M$11,HLOOKUP(D44,tableau!$C$1:$M$1,1,FALSE),FALSE),IF(B44=2,VLOOKUP(H44,tableau!$C$12:$M$12,HLOOKUP(D44,tableau!$C$1:$M$1,1,FALSE),FALSE),"")))))</f>
        <v/>
      </c>
      <c r="K44" s="822"/>
      <c r="L44" s="212"/>
      <c r="M44" s="212"/>
    </row>
    <row r="45" spans="1:13" x14ac:dyDescent="0.2">
      <c r="A45" s="282" t="str">
        <f>+gestion!W21</f>
        <v>STAR Michel-Proulx</v>
      </c>
      <c r="B45" s="825"/>
      <c r="C45" s="825"/>
      <c r="D45" s="825"/>
      <c r="E45" s="825"/>
      <c r="F45" s="825" t="s">
        <v>67</v>
      </c>
      <c r="G45" s="825"/>
      <c r="H45" s="825"/>
      <c r="I45" s="902"/>
      <c r="J45" s="830">
        <f>IF(L45="oui",16,IF(ISTEXT(H45)=TRUE,0,IF(H45&gt;=1,IF(H45&gt;=11,1,HLOOKUP(H45,tableau!$C$16:$L$18,2,FALSE)),0)))</f>
        <v>0</v>
      </c>
      <c r="K45" s="831"/>
      <c r="L45" s="212"/>
      <c r="M45" s="212"/>
    </row>
    <row r="46" spans="1:13" x14ac:dyDescent="0.2">
      <c r="A46" s="283" t="str">
        <f>+gestion!X16</f>
        <v>Finale Provinciale</v>
      </c>
      <c r="B46" s="825"/>
      <c r="C46" s="825"/>
      <c r="D46" s="825"/>
      <c r="E46" s="825"/>
      <c r="F46" s="825"/>
      <c r="G46" s="825"/>
      <c r="H46" s="825"/>
      <c r="I46" s="902"/>
      <c r="J46" s="832"/>
      <c r="K46" s="833"/>
      <c r="L46" s="212"/>
      <c r="M46" s="212"/>
    </row>
    <row r="47" spans="1:13" x14ac:dyDescent="0.2">
      <c r="A47" s="282" t="str">
        <f>+gestion!W17</f>
        <v>Invitation Richard Gauthier</v>
      </c>
      <c r="B47" s="819"/>
      <c r="C47" s="820"/>
      <c r="D47" s="819"/>
      <c r="E47" s="820"/>
      <c r="F47" s="819" t="s">
        <v>67</v>
      </c>
      <c r="G47" s="820"/>
      <c r="H47" s="819"/>
      <c r="I47" s="899"/>
      <c r="J47" s="821" t="str">
        <f>IF(OR(B47&lt;2,B47="",H47="",H47&lt;1,H47&gt;B47-1,D47="",D47&lt;=1,D47&gt;11,AND(B47&gt;=5,H47&gt;=5)),"",IF(B47&gt;=5,VLOOKUP(H47,tableau!$C$1:$M$6,HLOOKUP(D47,tableau!$C$1:$M$1,1,FALSE),FALSE),IF(B47=4,VLOOKUP(H47,tableau!$C$7:$M$9,HLOOKUP(D47,tableau!$C$1:$M$1,1,FALSE),FALSE),IF(B47=3,VLOOKUP(H47,tableau!$C$10:$M$11,HLOOKUP(D47,tableau!$C$1:$M$1,1,FALSE),FALSE),IF(B47=2,VLOOKUP(H47,tableau!$C$12:$M$12,HLOOKUP(D47,tableau!$C$1:$M$1,1,FALSE),FALSE),"")))))</f>
        <v/>
      </c>
      <c r="K47" s="822"/>
      <c r="L47" s="212"/>
      <c r="M47" s="212"/>
    </row>
    <row r="48" spans="1:13" x14ac:dyDescent="0.2">
      <c r="A48" s="282" t="str">
        <f>+gestion!W18</f>
        <v>Invitation St-Eustache</v>
      </c>
      <c r="B48" s="819"/>
      <c r="C48" s="820"/>
      <c r="D48" s="819"/>
      <c r="E48" s="820"/>
      <c r="F48" s="819" t="s">
        <v>67</v>
      </c>
      <c r="G48" s="820"/>
      <c r="H48" s="819"/>
      <c r="I48" s="899"/>
      <c r="J48" s="821" t="str">
        <f>IF(OR(B48&lt;2,B48="",H48="",H48&lt;1,H48&gt;B48-1,D48="",D48&lt;=1,D48&gt;11,AND(B48&gt;=5,H48&gt;=5)),"",IF(B48&gt;=5,VLOOKUP(H48,tableau!$C$1:$M$6,HLOOKUP(D48,tableau!$C$1:$M$1,1,FALSE),FALSE),IF(B48=4,VLOOKUP(H48,tableau!$C$7:$M$9,HLOOKUP(D48,tableau!$C$1:$M$1,1,FALSE),FALSE),IF(B48=3,VLOOKUP(H48,tableau!$C$10:$M$11,HLOOKUP(D48,tableau!$C$1:$M$1,1,FALSE),FALSE),IF(B48=2,VLOOKUP(H48,tableau!$C$12:$M$12,HLOOKUP(D48,tableau!$C$1:$M$1,1,FALSE),FALSE),"")))))</f>
        <v/>
      </c>
      <c r="K48" s="822"/>
      <c r="L48" s="212"/>
      <c r="M48" s="212"/>
    </row>
    <row r="49" spans="1:13" x14ac:dyDescent="0.2">
      <c r="A49" s="279" t="str">
        <f>+gestion!X13</f>
        <v>Invitation Rosemère Déc. 2019</v>
      </c>
      <c r="B49" s="819"/>
      <c r="C49" s="820"/>
      <c r="D49" s="819"/>
      <c r="E49" s="820"/>
      <c r="F49" s="819" t="s">
        <v>67</v>
      </c>
      <c r="G49" s="820"/>
      <c r="H49" s="819"/>
      <c r="I49" s="899"/>
      <c r="J49" s="821" t="str">
        <f>IF(OR(B49&lt;2,B49="",H49="",H49&lt;1,H49&gt;B49-1,D49="",D49&lt;=1,D49&gt;11,AND(B49&gt;=5,H49&gt;=5)),"",IF(B49&gt;=5,VLOOKUP(H49,tableau!$C$1:$M$6,HLOOKUP(D49,tableau!$C$1:$M$1,1,FALSE),FALSE),IF(B49=4,VLOOKUP(H49,tableau!$C$7:$M$9,HLOOKUP(D49,tableau!$C$1:$M$1,1,FALSE),FALSE),IF(B49=3,VLOOKUP(H49,tableau!$C$10:$M$11,HLOOKUP(D49,tableau!$C$1:$M$1,1,FALSE),FALSE),IF(B49=2,VLOOKUP(H49,tableau!$C$12:$M$12,HLOOKUP(D49,tableau!$C$1:$M$1,1,FALSE),FALSE),"")))))</f>
        <v/>
      </c>
      <c r="K49" s="822"/>
      <c r="L49" s="212"/>
      <c r="M49" s="212"/>
    </row>
    <row r="50" spans="1:13" x14ac:dyDescent="0.2">
      <c r="A50" s="297" t="str">
        <f>+gestion!W12</f>
        <v>Section B 2020</v>
      </c>
      <c r="B50" s="819"/>
      <c r="C50" s="820"/>
      <c r="D50" s="819"/>
      <c r="E50" s="820"/>
      <c r="F50" s="819" t="s">
        <v>67</v>
      </c>
      <c r="G50" s="820"/>
      <c r="H50" s="819"/>
      <c r="I50" s="899"/>
      <c r="J50" s="821">
        <f>IF(L50="oui",16,IF(ISTEXT(H50)=TRUE,0,IF(H50&gt;=1,IF(H50&gt;=11,1,HLOOKUP(H50,tableau!$C$16:$L$18,2,FALSE)),0)))</f>
        <v>0</v>
      </c>
      <c r="K50" s="822"/>
      <c r="L50" s="212"/>
      <c r="M50" s="212"/>
    </row>
    <row r="51" spans="1:13" s="264" customFormat="1" ht="13.5" thickBot="1" x14ac:dyDescent="0.25">
      <c r="A51" s="262"/>
      <c r="B51" s="262"/>
      <c r="C51" s="288"/>
      <c r="D51" s="288"/>
      <c r="E51" s="223"/>
      <c r="F51" s="223"/>
      <c r="G51" s="223"/>
      <c r="H51" s="835" t="s">
        <v>36</v>
      </c>
      <c r="I51" s="835"/>
      <c r="J51" s="834">
        <f>SUM(J41:J50)</f>
        <v>0</v>
      </c>
      <c r="K51" s="834"/>
    </row>
    <row r="52" spans="1:13" ht="13.5" thickTop="1" x14ac:dyDescent="0.2">
      <c r="A52" s="851"/>
      <c r="B52" s="851"/>
      <c r="C52" s="851"/>
      <c r="D52" s="851"/>
      <c r="E52" s="851"/>
      <c r="F52" s="851"/>
      <c r="G52" s="851"/>
      <c r="H52" s="210"/>
    </row>
    <row r="53" spans="1:13" x14ac:dyDescent="0.2">
      <c r="A53" s="851"/>
      <c r="B53" s="851"/>
      <c r="C53" s="851"/>
      <c r="D53" s="851"/>
      <c r="E53" s="851"/>
      <c r="F53" s="851"/>
      <c r="G53" s="851"/>
      <c r="H53" s="210"/>
    </row>
    <row r="54" spans="1:13" x14ac:dyDescent="0.2">
      <c r="H54" s="210"/>
    </row>
    <row r="55" spans="1:13" x14ac:dyDescent="0.2">
      <c r="C55" s="293" t="s">
        <v>52</v>
      </c>
      <c r="D55" s="293"/>
      <c r="H55" s="781" t="str">
        <f>+'données a remplir'!$F$8</f>
        <v/>
      </c>
      <c r="I55" s="781"/>
      <c r="J55" s="781"/>
      <c r="K55" s="781"/>
      <c r="L55" s="781"/>
    </row>
    <row r="56" spans="1:13" x14ac:dyDescent="0.2">
      <c r="C56" s="293"/>
      <c r="D56" s="245"/>
      <c r="H56" s="245"/>
      <c r="I56" s="245"/>
      <c r="J56" s="245"/>
      <c r="K56" s="245"/>
      <c r="L56" s="245"/>
    </row>
    <row r="57" spans="1:13" x14ac:dyDescent="0.2">
      <c r="C57" s="293" t="s">
        <v>53</v>
      </c>
      <c r="D57" s="293"/>
      <c r="H57" s="781" t="str">
        <f>+'données a remplir'!F9</f>
        <v/>
      </c>
      <c r="I57" s="781"/>
      <c r="J57" s="781"/>
      <c r="K57" s="781"/>
      <c r="L57" s="781"/>
    </row>
    <row r="58" spans="1:13" x14ac:dyDescent="0.2">
      <c r="C58" s="293"/>
      <c r="D58" s="245"/>
      <c r="H58" s="245"/>
      <c r="I58" s="245"/>
      <c r="J58" s="245"/>
      <c r="K58" s="245"/>
      <c r="L58" s="245"/>
    </row>
    <row r="59" spans="1:13" x14ac:dyDescent="0.2">
      <c r="C59" s="780" t="s">
        <v>54</v>
      </c>
      <c r="D59" s="780"/>
      <c r="H59" s="781" t="str">
        <f>+'données a remplir'!$F$10</f>
        <v/>
      </c>
      <c r="I59" s="781"/>
      <c r="J59" s="781"/>
      <c r="K59" s="781"/>
      <c r="L59" s="781"/>
    </row>
  </sheetData>
  <sheetProtection algorithmName="SHA-512" hashValue="KKTfgvbvNa0Wg7F4tlCNkMmDbpa8rASDPZ8HW7ys8RxH3mrGU7+Dnd00gANn0YhBP+RDxIbkEq/1Vbk1q33Tbw==" saltValue="NYOyBfvCspkplgds6J7+lg==" spinCount="100000" sheet="1"/>
  <protectedRanges>
    <protectedRange sqref="B41:E50" name="Plage4"/>
    <protectedRange sqref="H41:I50" name="Plage3"/>
    <protectedRange sqref="B8:F10 K8:M10" name="Plage1_3"/>
  </protectedRanges>
  <mergeCells count="90">
    <mergeCell ref="C59:D59"/>
    <mergeCell ref="H59:L59"/>
    <mergeCell ref="H51:I51"/>
    <mergeCell ref="A52:G52"/>
    <mergeCell ref="A53:G53"/>
    <mergeCell ref="H57:L57"/>
    <mergeCell ref="B49:C49"/>
    <mergeCell ref="D49:E49"/>
    <mergeCell ref="F49:G49"/>
    <mergeCell ref="H49:I49"/>
    <mergeCell ref="J49:K49"/>
    <mergeCell ref="B50:C50"/>
    <mergeCell ref="D50:E50"/>
    <mergeCell ref="F50:G50"/>
    <mergeCell ref="H50:I50"/>
    <mergeCell ref="H55:L55"/>
    <mergeCell ref="B47:C47"/>
    <mergeCell ref="D47:E47"/>
    <mergeCell ref="F47:G47"/>
    <mergeCell ref="H47:I47"/>
    <mergeCell ref="B48:C48"/>
    <mergeCell ref="D48:E48"/>
    <mergeCell ref="F48:G48"/>
    <mergeCell ref="H48:I48"/>
    <mergeCell ref="B44:C44"/>
    <mergeCell ref="D44:E44"/>
    <mergeCell ref="F44:G44"/>
    <mergeCell ref="H44:I44"/>
    <mergeCell ref="B45:C46"/>
    <mergeCell ref="D45:E46"/>
    <mergeCell ref="F45:G46"/>
    <mergeCell ref="H45:I46"/>
    <mergeCell ref="B41:C41"/>
    <mergeCell ref="D41:E41"/>
    <mergeCell ref="F41:G41"/>
    <mergeCell ref="H41:I41"/>
    <mergeCell ref="B42:C43"/>
    <mergeCell ref="D42:E43"/>
    <mergeCell ref="F42:G43"/>
    <mergeCell ref="H42:I43"/>
    <mergeCell ref="B40:C40"/>
    <mergeCell ref="D40:E40"/>
    <mergeCell ref="F40:G40"/>
    <mergeCell ref="H40:I40"/>
    <mergeCell ref="A32:M32"/>
    <mergeCell ref="E23:F23"/>
    <mergeCell ref="H23:I23"/>
    <mergeCell ref="A25:M25"/>
    <mergeCell ref="B26:M26"/>
    <mergeCell ref="A39:F39"/>
    <mergeCell ref="A33:M33"/>
    <mergeCell ref="A34:M34"/>
    <mergeCell ref="A35:M35"/>
    <mergeCell ref="A36:M36"/>
    <mergeCell ref="B12:F12"/>
    <mergeCell ref="H12:I12"/>
    <mergeCell ref="J12:M12"/>
    <mergeCell ref="A20:M20"/>
    <mergeCell ref="E22:F22"/>
    <mergeCell ref="H22:I22"/>
    <mergeCell ref="A15:M15"/>
    <mergeCell ref="A16:M16"/>
    <mergeCell ref="A17:M17"/>
    <mergeCell ref="A18:M18"/>
    <mergeCell ref="J10:M10"/>
    <mergeCell ref="B11:C11"/>
    <mergeCell ref="D11:E11"/>
    <mergeCell ref="F11:G11"/>
    <mergeCell ref="H11:I11"/>
    <mergeCell ref="B10:F10"/>
    <mergeCell ref="H10:I10"/>
    <mergeCell ref="A2:M2"/>
    <mergeCell ref="A3:M3"/>
    <mergeCell ref="A4:M4"/>
    <mergeCell ref="A5:M5"/>
    <mergeCell ref="A6:M6"/>
    <mergeCell ref="A7:M7"/>
    <mergeCell ref="B8:F8"/>
    <mergeCell ref="H8:I8"/>
    <mergeCell ref="J8:M8"/>
    <mergeCell ref="H9:I9"/>
    <mergeCell ref="J48:K48"/>
    <mergeCell ref="J50:K50"/>
    <mergeCell ref="J51:K51"/>
    <mergeCell ref="J42:K43"/>
    <mergeCell ref="J40:K40"/>
    <mergeCell ref="J41:K41"/>
    <mergeCell ref="J44:K44"/>
    <mergeCell ref="J45:K46"/>
    <mergeCell ref="J47:K47"/>
  </mergeCells>
  <printOptions horizontalCentered="1"/>
  <pageMargins left="0" right="0" top="0.55118110236220474" bottom="0.35433070866141736" header="0.31496062992125984" footer="0.31496062992125984"/>
  <pageSetup scale="79" orientation="portrait" r:id="rId1"/>
  <headerFooter>
    <oddHeader>&amp;LLauréats j2019</oddHeader>
    <oddFooter>&amp;LCandidat 1&amp;C&amp;14PATINAGE LAURENTIDES&amp;R&amp;A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92D050"/>
  </sheetPr>
  <dimension ref="A1:AD59"/>
  <sheetViews>
    <sheetView showGridLines="0" zoomScaleNormal="100" workbookViewId="0">
      <selection activeCell="B8" sqref="B8:F8"/>
    </sheetView>
  </sheetViews>
  <sheetFormatPr baseColWidth="10" defaultRowHeight="12.75" x14ac:dyDescent="0.2"/>
  <cols>
    <col min="1" max="1" width="25.85546875" style="210" customWidth="1"/>
    <col min="2" max="3" width="8" style="210" customWidth="1"/>
    <col min="4" max="4" width="8.85546875" style="210" customWidth="1"/>
    <col min="5" max="7" width="8" style="210" customWidth="1"/>
    <col min="8" max="8" width="8" style="211" customWidth="1"/>
    <col min="9" max="13" width="8" style="210" customWidth="1"/>
    <col min="14" max="16384" width="11.42578125" style="212"/>
  </cols>
  <sheetData>
    <row r="1" spans="1:30" x14ac:dyDescent="0.2">
      <c r="A1" s="209"/>
      <c r="B1" s="209"/>
      <c r="C1" s="209"/>
      <c r="D1" s="209"/>
      <c r="E1" s="209"/>
      <c r="F1" s="209"/>
    </row>
    <row r="2" spans="1:30" x14ac:dyDescent="0.2">
      <c r="A2" s="794" t="s">
        <v>14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</row>
    <row r="3" spans="1:30" x14ac:dyDescent="0.2">
      <c r="A3" s="795" t="s">
        <v>43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</row>
    <row r="4" spans="1:30" s="214" customForma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</row>
    <row r="5" spans="1:30" s="214" customFormat="1" ht="15.75" customHeight="1" x14ac:dyDescent="0.25">
      <c r="A5" s="799" t="s">
        <v>5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</row>
    <row r="6" spans="1:30" s="214" customFormat="1" ht="15.75" customHeight="1" x14ac:dyDescent="0.2">
      <c r="A6" s="801" t="str">
        <f>+gestion!B33</f>
        <v>PATINEUSE RÉGIONALE SANS LIMITE EN SIMPLE</v>
      </c>
      <c r="B6" s="801"/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1"/>
    </row>
    <row r="7" spans="1:30" ht="20.25" x14ac:dyDescent="0.3">
      <c r="A7" s="891"/>
      <c r="B7" s="891"/>
      <c r="C7" s="891"/>
      <c r="D7" s="891"/>
      <c r="E7" s="891"/>
      <c r="F7" s="891"/>
      <c r="G7" s="891"/>
      <c r="H7" s="891"/>
      <c r="I7" s="891"/>
      <c r="J7" s="891"/>
      <c r="K7" s="891"/>
      <c r="L7" s="891"/>
      <c r="M7" s="891"/>
    </row>
    <row r="8" spans="1:30" x14ac:dyDescent="0.2">
      <c r="A8" s="216" t="s">
        <v>48</v>
      </c>
      <c r="B8" s="790"/>
      <c r="C8" s="790"/>
      <c r="D8" s="790"/>
      <c r="E8" s="790"/>
      <c r="F8" s="790"/>
      <c r="H8" s="800" t="s">
        <v>51</v>
      </c>
      <c r="I8" s="800"/>
      <c r="J8" s="890"/>
      <c r="K8" s="890"/>
      <c r="L8" s="890"/>
      <c r="M8" s="890"/>
    </row>
    <row r="9" spans="1:30" x14ac:dyDescent="0.2">
      <c r="A9" s="216"/>
      <c r="B9" s="217"/>
      <c r="C9" s="217"/>
      <c r="D9" s="217"/>
      <c r="E9" s="217"/>
      <c r="F9" s="217"/>
      <c r="H9" s="800"/>
      <c r="I9" s="800"/>
      <c r="J9" s="261"/>
      <c r="K9" s="218"/>
      <c r="L9" s="218"/>
      <c r="M9" s="218"/>
    </row>
    <row r="10" spans="1:30" x14ac:dyDescent="0.2">
      <c r="A10" s="216" t="s">
        <v>74</v>
      </c>
      <c r="B10" s="790"/>
      <c r="C10" s="790"/>
      <c r="D10" s="790"/>
      <c r="E10" s="790"/>
      <c r="F10" s="790"/>
      <c r="H10" s="800" t="s">
        <v>13</v>
      </c>
      <c r="I10" s="800"/>
      <c r="J10" s="890"/>
      <c r="K10" s="890"/>
      <c r="L10" s="890"/>
      <c r="M10" s="890"/>
    </row>
    <row r="11" spans="1:30" x14ac:dyDescent="0.2">
      <c r="A11" s="294"/>
      <c r="B11" s="802"/>
      <c r="C11" s="802"/>
      <c r="D11" s="800"/>
      <c r="E11" s="800"/>
      <c r="F11" s="802"/>
      <c r="G11" s="802"/>
      <c r="H11" s="800"/>
      <c r="I11" s="800"/>
    </row>
    <row r="12" spans="1:30" x14ac:dyDescent="0.2">
      <c r="A12" s="261" t="s">
        <v>50</v>
      </c>
      <c r="B12" s="790">
        <f>'données a remplir'!$E$7</f>
        <v>0</v>
      </c>
      <c r="C12" s="790"/>
      <c r="D12" s="790"/>
      <c r="E12" s="790"/>
      <c r="F12" s="790"/>
      <c r="H12" s="800" t="s">
        <v>380</v>
      </c>
      <c r="I12" s="800"/>
      <c r="J12" s="807">
        <f>'données a remplir'!$E$6</f>
        <v>0</v>
      </c>
      <c r="K12" s="807">
        <f>'données a remplir'!$E$6</f>
        <v>0</v>
      </c>
      <c r="L12" s="807"/>
      <c r="M12" s="807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</row>
    <row r="13" spans="1:30" x14ac:dyDescent="0.2">
      <c r="A13" s="220"/>
      <c r="B13" s="221"/>
      <c r="C13" s="221"/>
      <c r="D13" s="220"/>
      <c r="E13" s="222"/>
      <c r="F13" s="222"/>
    </row>
    <row r="14" spans="1:30" ht="12.6" customHeight="1" x14ac:dyDescent="0.2">
      <c r="A14" s="223" t="s">
        <v>416</v>
      </c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</row>
    <row r="15" spans="1:30" ht="15" customHeight="1" x14ac:dyDescent="0.2">
      <c r="A15" s="806" t="str">
        <f>+gestion!$V$41</f>
        <v>Chaque Club enverra 3 candidatures.</v>
      </c>
      <c r="B15" s="806"/>
      <c r="C15" s="806"/>
      <c r="D15" s="806"/>
      <c r="E15" s="806"/>
      <c r="F15" s="806"/>
      <c r="G15" s="806"/>
      <c r="H15" s="806"/>
      <c r="I15" s="806"/>
      <c r="J15" s="806"/>
      <c r="K15" s="806"/>
      <c r="L15" s="806"/>
      <c r="M15" s="806"/>
      <c r="N15" s="224"/>
      <c r="O15" s="224"/>
      <c r="P15" s="224"/>
      <c r="Q15" s="224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</row>
    <row r="16" spans="1:30" ht="15" customHeight="1" x14ac:dyDescent="0.2">
      <c r="A16" s="806" t="str">
        <f>_xlfn.CONCAT(gestion!$B$141,"  ",gestion!$V$53,gestion!$Q$13)</f>
        <v>Limite d'age  Fille :       Ne pas avoir 11 ans au 1 juillet 2019</v>
      </c>
      <c r="B16" s="806"/>
      <c r="C16" s="806"/>
      <c r="D16" s="806"/>
      <c r="E16" s="806"/>
      <c r="F16" s="806"/>
      <c r="G16" s="806"/>
      <c r="H16" s="806"/>
      <c r="I16" s="806"/>
      <c r="J16" s="806"/>
      <c r="K16" s="806"/>
      <c r="L16" s="806"/>
      <c r="M16" s="806"/>
      <c r="N16" s="224"/>
      <c r="O16" s="224"/>
      <c r="P16" s="224"/>
      <c r="Q16" s="224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</row>
    <row r="17" spans="1:30" ht="15" customHeight="1" x14ac:dyDescent="0.2">
      <c r="A17" s="806" t="str">
        <f>gestion!$V$47</f>
        <v>Avoir compétitionné la majorité des compétitions dans cette catégorie</v>
      </c>
      <c r="B17" s="806"/>
      <c r="C17" s="806"/>
      <c r="D17" s="806"/>
      <c r="E17" s="806"/>
      <c r="F17" s="806"/>
      <c r="G17" s="806"/>
      <c r="H17" s="806"/>
      <c r="I17" s="806"/>
      <c r="J17" s="806"/>
      <c r="K17" s="806"/>
      <c r="L17" s="806"/>
      <c r="M17" s="806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</row>
    <row r="18" spans="1:30" ht="15" customHeight="1" x14ac:dyDescent="0.2">
      <c r="A18" s="806" t="str">
        <f>gestion!$V$55</f>
        <v>Les résultats des compétitions Star 4 seront également comptabilisés</v>
      </c>
      <c r="B18" s="806"/>
      <c r="C18" s="806"/>
      <c r="D18" s="806"/>
      <c r="E18" s="806"/>
      <c r="F18" s="806"/>
      <c r="G18" s="806"/>
      <c r="H18" s="806"/>
      <c r="I18" s="806"/>
      <c r="J18" s="806"/>
      <c r="K18" s="806"/>
      <c r="L18" s="806"/>
      <c r="M18" s="806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</row>
    <row r="19" spans="1:30" ht="15" customHeight="1" x14ac:dyDescent="0.2">
      <c r="A19" s="256"/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</row>
    <row r="20" spans="1:30" ht="15" customHeight="1" x14ac:dyDescent="0.2">
      <c r="A20" s="846" t="s">
        <v>397</v>
      </c>
      <c r="B20" s="846"/>
      <c r="C20" s="846"/>
      <c r="D20" s="846"/>
      <c r="E20" s="846"/>
      <c r="F20" s="846"/>
      <c r="G20" s="846"/>
      <c r="H20" s="846"/>
      <c r="I20" s="846"/>
      <c r="J20" s="846"/>
      <c r="K20" s="846"/>
      <c r="L20" s="846"/>
      <c r="M20" s="846"/>
    </row>
    <row r="21" spans="1:30" ht="15" customHeight="1" x14ac:dyDescent="0.2">
      <c r="A21" s="256"/>
      <c r="B21" s="256"/>
      <c r="C21" s="256"/>
      <c r="D21" s="256"/>
      <c r="E21" s="256"/>
      <c r="F21" s="256"/>
      <c r="G21" s="256"/>
    </row>
    <row r="22" spans="1:30" ht="15" customHeight="1" thickBot="1" x14ac:dyDescent="0.25">
      <c r="A22" s="265" t="s">
        <v>394</v>
      </c>
      <c r="B22" s="267">
        <v>2</v>
      </c>
      <c r="C22" s="267">
        <v>3</v>
      </c>
      <c r="D22" s="267">
        <v>4</v>
      </c>
      <c r="E22" s="894">
        <v>5</v>
      </c>
      <c r="F22" s="895"/>
      <c r="G22" s="267">
        <v>6</v>
      </c>
      <c r="H22" s="894">
        <v>7</v>
      </c>
      <c r="I22" s="895"/>
      <c r="J22" s="268">
        <v>8</v>
      </c>
      <c r="K22" s="267">
        <v>9</v>
      </c>
      <c r="L22" s="267">
        <v>10</v>
      </c>
      <c r="M22" s="269">
        <v>11</v>
      </c>
    </row>
    <row r="23" spans="1:30" ht="27.75" customHeight="1" thickTop="1" x14ac:dyDescent="0.2">
      <c r="A23" s="270" t="s">
        <v>5</v>
      </c>
      <c r="B23" s="271" t="s">
        <v>291</v>
      </c>
      <c r="C23" s="271" t="s">
        <v>292</v>
      </c>
      <c r="D23" s="273" t="s">
        <v>400</v>
      </c>
      <c r="E23" s="896" t="s">
        <v>398</v>
      </c>
      <c r="F23" s="897"/>
      <c r="G23" s="271" t="s">
        <v>396</v>
      </c>
      <c r="H23" s="896" t="s">
        <v>395</v>
      </c>
      <c r="I23" s="897"/>
      <c r="J23" s="273" t="s">
        <v>399</v>
      </c>
      <c r="K23" s="271" t="s">
        <v>89</v>
      </c>
      <c r="L23" s="271" t="s">
        <v>90</v>
      </c>
      <c r="M23" s="274" t="s">
        <v>91</v>
      </c>
    </row>
    <row r="24" spans="1:30" ht="15" customHeight="1" x14ac:dyDescent="0.2">
      <c r="A24" s="225"/>
      <c r="B24" s="222"/>
      <c r="C24" s="222"/>
      <c r="D24" s="222"/>
      <c r="E24" s="222"/>
      <c r="F24" s="226"/>
    </row>
    <row r="25" spans="1:30" ht="15" customHeight="1" x14ac:dyDescent="0.2">
      <c r="A25" s="846" t="s">
        <v>66</v>
      </c>
      <c r="B25" s="846"/>
      <c r="C25" s="846"/>
      <c r="D25" s="846"/>
      <c r="E25" s="846"/>
      <c r="F25" s="846"/>
      <c r="G25" s="846"/>
      <c r="H25" s="846"/>
      <c r="I25" s="846"/>
      <c r="J25" s="846"/>
      <c r="K25" s="846"/>
      <c r="L25" s="846"/>
      <c r="M25" s="846"/>
    </row>
    <row r="26" spans="1:30" ht="15" customHeight="1" x14ac:dyDescent="0.2">
      <c r="A26" s="225"/>
      <c r="B26" s="803" t="s">
        <v>377</v>
      </c>
      <c r="C26" s="804"/>
      <c r="D26" s="804"/>
      <c r="E26" s="804"/>
      <c r="F26" s="804"/>
      <c r="G26" s="804"/>
      <c r="H26" s="804"/>
      <c r="I26" s="804"/>
      <c r="J26" s="804"/>
      <c r="K26" s="804"/>
      <c r="L26" s="804"/>
      <c r="M26" s="805"/>
    </row>
    <row r="27" spans="1:30" ht="13.5" thickBot="1" x14ac:dyDescent="0.25">
      <c r="A27" s="228" t="str">
        <f>tableau!A16</f>
        <v>Catégorie</v>
      </c>
      <c r="B27" s="229">
        <v>1</v>
      </c>
      <c r="C27" s="229">
        <v>2</v>
      </c>
      <c r="D27" s="229">
        <v>3</v>
      </c>
      <c r="E27" s="229">
        <v>4</v>
      </c>
      <c r="F27" s="229">
        <v>5</v>
      </c>
      <c r="G27" s="229">
        <v>6</v>
      </c>
      <c r="H27" s="230">
        <v>7</v>
      </c>
      <c r="I27" s="229">
        <v>8</v>
      </c>
      <c r="J27" s="229">
        <v>9</v>
      </c>
      <c r="K27" s="229">
        <v>10</v>
      </c>
      <c r="L27" s="229" t="s">
        <v>378</v>
      </c>
      <c r="M27" s="231" t="s">
        <v>105</v>
      </c>
    </row>
    <row r="28" spans="1:30" ht="64.5" thickTop="1" x14ac:dyDescent="0.2">
      <c r="A28" s="232" t="s">
        <v>379</v>
      </c>
      <c r="B28" s="233">
        <f>tableau!C17</f>
        <v>20</v>
      </c>
      <c r="C28" s="233">
        <f>tableau!D17</f>
        <v>18</v>
      </c>
      <c r="D28" s="233">
        <f>tableau!E17</f>
        <v>16</v>
      </c>
      <c r="E28" s="233">
        <f>tableau!F17</f>
        <v>14</v>
      </c>
      <c r="F28" s="233">
        <f>tableau!G17</f>
        <v>8</v>
      </c>
      <c r="G28" s="233">
        <f>tableau!H17</f>
        <v>7</v>
      </c>
      <c r="H28" s="233">
        <f>tableau!I17</f>
        <v>6</v>
      </c>
      <c r="I28" s="233">
        <f>tableau!J17</f>
        <v>5</v>
      </c>
      <c r="J28" s="233">
        <f>tableau!K17</f>
        <v>4</v>
      </c>
      <c r="K28" s="233">
        <f>tableau!L17</f>
        <v>3</v>
      </c>
      <c r="L28" s="233">
        <f>tableau!M17</f>
        <v>1</v>
      </c>
      <c r="M28" s="234">
        <v>16</v>
      </c>
    </row>
    <row r="29" spans="1:30" ht="63.75" x14ac:dyDescent="0.2">
      <c r="A29" s="235" t="s">
        <v>583</v>
      </c>
      <c r="B29" s="236">
        <f>tableau!C18</f>
        <v>25</v>
      </c>
      <c r="C29" s="236">
        <f>tableau!D18</f>
        <v>23</v>
      </c>
      <c r="D29" s="236">
        <f>tableau!E18</f>
        <v>20</v>
      </c>
      <c r="E29" s="236">
        <f>tableau!F18</f>
        <v>18</v>
      </c>
      <c r="F29" s="236">
        <f>tableau!G18</f>
        <v>11</v>
      </c>
      <c r="G29" s="236">
        <f>tableau!H18</f>
        <v>10</v>
      </c>
      <c r="H29" s="236">
        <f>tableau!I18</f>
        <v>9</v>
      </c>
      <c r="I29" s="236">
        <f>tableau!J18</f>
        <v>8</v>
      </c>
      <c r="J29" s="236">
        <f>tableau!K18</f>
        <v>7</v>
      </c>
      <c r="K29" s="236">
        <f>tableau!L18</f>
        <v>6</v>
      </c>
      <c r="L29" s="236">
        <f>tableau!M18</f>
        <v>3</v>
      </c>
      <c r="M29" s="237">
        <v>20</v>
      </c>
    </row>
    <row r="30" spans="1:30" x14ac:dyDescent="0.2">
      <c r="E30" s="225"/>
      <c r="F30" s="225"/>
    </row>
    <row r="31" spans="1:30" x14ac:dyDescent="0.2">
      <c r="A31" s="223" t="s">
        <v>419</v>
      </c>
      <c r="E31" s="225"/>
      <c r="F31" s="225"/>
    </row>
    <row r="32" spans="1:30" x14ac:dyDescent="0.2">
      <c r="A32" s="782" t="s">
        <v>481</v>
      </c>
      <c r="B32" s="782"/>
      <c r="C32" s="782"/>
      <c r="D32" s="782"/>
      <c r="E32" s="782"/>
      <c r="F32" s="782"/>
      <c r="G32" s="782"/>
      <c r="H32" s="782"/>
      <c r="I32" s="782"/>
      <c r="J32" s="782"/>
      <c r="K32" s="782"/>
      <c r="L32" s="782"/>
      <c r="M32" s="782"/>
    </row>
    <row r="33" spans="1:13" x14ac:dyDescent="0.2">
      <c r="A33" s="782" t="s">
        <v>480</v>
      </c>
      <c r="B33" s="782"/>
      <c r="C33" s="782"/>
      <c r="D33" s="782"/>
      <c r="E33" s="782"/>
      <c r="F33" s="782"/>
      <c r="G33" s="782"/>
      <c r="H33" s="782"/>
      <c r="I33" s="782"/>
      <c r="J33" s="782"/>
      <c r="K33" s="782"/>
      <c r="L33" s="782"/>
      <c r="M33" s="782"/>
    </row>
    <row r="34" spans="1:13" x14ac:dyDescent="0.2">
      <c r="A34" s="782" t="s">
        <v>479</v>
      </c>
      <c r="B34" s="782"/>
      <c r="C34" s="782"/>
      <c r="D34" s="782"/>
      <c r="E34" s="782"/>
      <c r="F34" s="782"/>
      <c r="G34" s="782"/>
      <c r="H34" s="782"/>
      <c r="I34" s="782"/>
      <c r="J34" s="782"/>
      <c r="K34" s="782"/>
      <c r="L34" s="782"/>
      <c r="M34" s="782"/>
    </row>
    <row r="35" spans="1:13" x14ac:dyDescent="0.2">
      <c r="A35" s="782" t="s">
        <v>482</v>
      </c>
      <c r="B35" s="782"/>
      <c r="C35" s="782"/>
      <c r="D35" s="782"/>
      <c r="E35" s="782"/>
      <c r="F35" s="782"/>
      <c r="G35" s="782"/>
      <c r="H35" s="782"/>
      <c r="I35" s="782"/>
      <c r="J35" s="782"/>
      <c r="K35" s="782"/>
      <c r="L35" s="782"/>
      <c r="M35" s="782"/>
    </row>
    <row r="36" spans="1:13" x14ac:dyDescent="0.2">
      <c r="A36" s="811" t="str">
        <f>_xlfn.CONCAT(gestion!$V$49,", ",gestion!$V$50)</f>
        <v>Seules les compétitions régionales inscrites ci-dessous sont éligibles pour les lauréats, S.V.P. n'en ajouter aucune autre.</v>
      </c>
      <c r="B36" s="811"/>
      <c r="C36" s="811"/>
      <c r="D36" s="811"/>
      <c r="E36" s="811"/>
      <c r="F36" s="811"/>
      <c r="G36" s="811"/>
      <c r="H36" s="811"/>
      <c r="I36" s="811"/>
      <c r="J36" s="811"/>
      <c r="K36" s="811"/>
      <c r="L36" s="811"/>
      <c r="M36" s="811"/>
    </row>
    <row r="37" spans="1:13" x14ac:dyDescent="0.2">
      <c r="A37" s="255" t="str">
        <f>gestion!$V$45</f>
        <v>Aucun point de participation n'est accordé.</v>
      </c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</row>
    <row r="38" spans="1:13" x14ac:dyDescent="0.2">
      <c r="A38" s="255" t="str">
        <f>gestion!$V$43</f>
        <v xml:space="preserve">N.B. :  Joindre une copie très lisible des résultats de compétition </v>
      </c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</row>
    <row r="39" spans="1:13" x14ac:dyDescent="0.2">
      <c r="A39" s="898"/>
      <c r="B39" s="898"/>
      <c r="C39" s="898"/>
      <c r="D39" s="898"/>
      <c r="E39" s="898"/>
      <c r="F39" s="898"/>
      <c r="G39" s="225"/>
      <c r="H39" s="276"/>
      <c r="I39" s="225"/>
      <c r="J39" s="225"/>
      <c r="K39" s="225"/>
    </row>
    <row r="40" spans="1:13" s="278" customFormat="1" x14ac:dyDescent="0.2">
      <c r="A40" s="617" t="s">
        <v>31</v>
      </c>
      <c r="B40" s="843" t="s">
        <v>388</v>
      </c>
      <c r="C40" s="844"/>
      <c r="D40" s="843" t="s">
        <v>389</v>
      </c>
      <c r="E40" s="844"/>
      <c r="F40" s="843" t="s">
        <v>68</v>
      </c>
      <c r="G40" s="844"/>
      <c r="H40" s="843" t="s">
        <v>32</v>
      </c>
      <c r="I40" s="844"/>
      <c r="J40" s="893" t="s">
        <v>6</v>
      </c>
      <c r="K40" s="893"/>
    </row>
    <row r="41" spans="1:13" x14ac:dyDescent="0.2">
      <c r="A41" s="279" t="str">
        <f>+gestion!W13</f>
        <v>Invitation Rosemère Jan. 2019</v>
      </c>
      <c r="B41" s="819"/>
      <c r="C41" s="820"/>
      <c r="D41" s="819"/>
      <c r="E41" s="820"/>
      <c r="F41" s="819" t="s">
        <v>67</v>
      </c>
      <c r="G41" s="820"/>
      <c r="H41" s="819"/>
      <c r="I41" s="899"/>
      <c r="J41" s="821" t="str">
        <f>IF(OR(B41&lt;2,B41="",H41="",H41&lt;1,H41&gt;B41-1,D41="",D41&lt;=1,D41&gt;11,AND(B41&gt;=5,H41&gt;=5)),"",IF(B41&gt;=5,VLOOKUP(H41,tableau!$C$1:$M$6,HLOOKUP(D41,tableau!$C$1:$M$1,1,FALSE),FALSE),IF(B41=4,VLOOKUP(H41,tableau!$C$7:$M$9,HLOOKUP(D41,tableau!$C$1:$M$1,1,FALSE),FALSE),IF(B41=3,VLOOKUP(H41,tableau!$C$10:$M$11,HLOOKUP(D41,tableau!$C$1:$M$1,1,FALSE),FALSE),IF(B41=2,VLOOKUP(H41,tableau!$C$12:$M$12,HLOOKUP(D41,tableau!$C$1:$M$1,1,FALSE),FALSE),"")))))</f>
        <v/>
      </c>
      <c r="K41" s="822"/>
      <c r="L41" s="212"/>
      <c r="M41" s="212"/>
    </row>
    <row r="42" spans="1:13" x14ac:dyDescent="0.2">
      <c r="A42" s="282" t="str">
        <f>+gestion!W21</f>
        <v>STAR Michel-Proulx</v>
      </c>
      <c r="B42" s="826"/>
      <c r="C42" s="827"/>
      <c r="D42" s="826"/>
      <c r="E42" s="827"/>
      <c r="F42" s="826" t="s">
        <v>67</v>
      </c>
      <c r="G42" s="827"/>
      <c r="H42" s="826"/>
      <c r="I42" s="900"/>
      <c r="J42" s="830" t="str">
        <f>IF(OR(B42&lt;2,B42="",H42="",H42&lt;1,H42&gt;B42-1,D42="",D42&lt;=1,D42&gt;11,AND(B42&gt;=5,H42&gt;=5)),"",IF(B42&gt;=5,VLOOKUP(H42,tableau!$C$1:$M$6,HLOOKUP(D42,tableau!$C$1:$M$1,1,FALSE),FALSE),IF(B42=4,VLOOKUP(H42,tableau!$C$7:$M$9,HLOOKUP(D42,tableau!$C$1:$M$1,1,FALSE),FALSE),IF(B42=3,VLOOKUP(H42,tableau!$C$10:$M$11,HLOOKUP(D42,tableau!$C$1:$M$1,1,FALSE),FALSE),IF(B42=2,VLOOKUP(H42,tableau!$C$12:$M$12,HLOOKUP(D42,tableau!$C$1:$M$1,1,FALSE),FALSE),"")))))</f>
        <v/>
      </c>
      <c r="K42" s="831"/>
      <c r="L42" s="212"/>
      <c r="M42" s="212"/>
    </row>
    <row r="43" spans="1:13" x14ac:dyDescent="0.2">
      <c r="A43" s="283" t="str">
        <f>+gestion!X14</f>
        <v>Finale Régionale</v>
      </c>
      <c r="B43" s="828"/>
      <c r="C43" s="829"/>
      <c r="D43" s="828"/>
      <c r="E43" s="829"/>
      <c r="F43" s="828"/>
      <c r="G43" s="829"/>
      <c r="H43" s="828"/>
      <c r="I43" s="901"/>
      <c r="J43" s="832"/>
      <c r="K43" s="833"/>
      <c r="L43" s="212"/>
      <c r="M43" s="212"/>
    </row>
    <row r="44" spans="1:13" x14ac:dyDescent="0.2">
      <c r="A44" s="282" t="str">
        <f>+gestion!W15</f>
        <v>Invitation Lachute</v>
      </c>
      <c r="B44" s="819"/>
      <c r="C44" s="820"/>
      <c r="D44" s="819"/>
      <c r="E44" s="820"/>
      <c r="F44" s="819" t="s">
        <v>67</v>
      </c>
      <c r="G44" s="820"/>
      <c r="H44" s="819"/>
      <c r="I44" s="899"/>
      <c r="J44" s="821" t="str">
        <f>IF(OR(B44&lt;2,B44="",H44="",H44&lt;1,H44&gt;B44-1,D44="",D44&lt;=1,D44&gt;11,AND(B44&gt;=5,H44&gt;=5)),"",IF(B44&gt;=5,VLOOKUP(H44,tableau!$C$1:$M$6,HLOOKUP(D44,tableau!$C$1:$M$1,1,FALSE),FALSE),IF(B44=4,VLOOKUP(H44,tableau!$C$7:$M$9,HLOOKUP(D44,tableau!$C$1:$M$1,1,FALSE),FALSE),IF(B44=3,VLOOKUP(H44,tableau!$C$10:$M$11,HLOOKUP(D44,tableau!$C$1:$M$1,1,FALSE),FALSE),IF(B44=2,VLOOKUP(H44,tableau!$C$12:$M$12,HLOOKUP(D44,tableau!$C$1:$M$1,1,FALSE),FALSE),"")))))</f>
        <v/>
      </c>
      <c r="K44" s="822"/>
      <c r="L44" s="212"/>
      <c r="M44" s="212"/>
    </row>
    <row r="45" spans="1:13" x14ac:dyDescent="0.2">
      <c r="A45" s="282" t="str">
        <f>+gestion!W21</f>
        <v>STAR Michel-Proulx</v>
      </c>
      <c r="B45" s="825"/>
      <c r="C45" s="825"/>
      <c r="D45" s="825"/>
      <c r="E45" s="825"/>
      <c r="F45" s="825" t="s">
        <v>67</v>
      </c>
      <c r="G45" s="825"/>
      <c r="H45" s="825"/>
      <c r="I45" s="902"/>
      <c r="J45" s="830">
        <f>IF(L45="oui",16,IF(ISTEXT(H45)=TRUE,0,IF(H45&gt;=1,IF(H45&gt;=11,1,HLOOKUP(H45,tableau!$C$16:$L$18,2,FALSE)),0)))</f>
        <v>0</v>
      </c>
      <c r="K45" s="831"/>
      <c r="L45" s="212"/>
      <c r="M45" s="212"/>
    </row>
    <row r="46" spans="1:13" x14ac:dyDescent="0.2">
      <c r="A46" s="283" t="str">
        <f>+gestion!X16</f>
        <v>Finale Provinciale</v>
      </c>
      <c r="B46" s="825"/>
      <c r="C46" s="825"/>
      <c r="D46" s="825"/>
      <c r="E46" s="825"/>
      <c r="F46" s="825"/>
      <c r="G46" s="825"/>
      <c r="H46" s="825"/>
      <c r="I46" s="902"/>
      <c r="J46" s="832"/>
      <c r="K46" s="833"/>
      <c r="L46" s="212"/>
      <c r="M46" s="212"/>
    </row>
    <row r="47" spans="1:13" x14ac:dyDescent="0.2">
      <c r="A47" s="282" t="str">
        <f>+gestion!W17</f>
        <v>Invitation Richard Gauthier</v>
      </c>
      <c r="B47" s="819"/>
      <c r="C47" s="820"/>
      <c r="D47" s="819"/>
      <c r="E47" s="820"/>
      <c r="F47" s="819" t="s">
        <v>67</v>
      </c>
      <c r="G47" s="820"/>
      <c r="H47" s="819"/>
      <c r="I47" s="899"/>
      <c r="J47" s="821" t="str">
        <f>IF(OR(B47&lt;2,B47="",H47="",H47&lt;1,H47&gt;B47-1,D47="",D47&lt;=1,D47&gt;11,AND(B47&gt;=5,H47&gt;=5)),"",IF(B47&gt;=5,VLOOKUP(H47,tableau!$C$1:$M$6,HLOOKUP(D47,tableau!$C$1:$M$1,1,FALSE),FALSE),IF(B47=4,VLOOKUP(H47,tableau!$C$7:$M$9,HLOOKUP(D47,tableau!$C$1:$M$1,1,FALSE),FALSE),IF(B47=3,VLOOKUP(H47,tableau!$C$10:$M$11,HLOOKUP(D47,tableau!$C$1:$M$1,1,FALSE),FALSE),IF(B47=2,VLOOKUP(H47,tableau!$C$12:$M$12,HLOOKUP(D47,tableau!$C$1:$M$1,1,FALSE),FALSE),"")))))</f>
        <v/>
      </c>
      <c r="K47" s="822"/>
      <c r="L47" s="212"/>
      <c r="M47" s="212"/>
    </row>
    <row r="48" spans="1:13" x14ac:dyDescent="0.2">
      <c r="A48" s="282" t="str">
        <f>+gestion!W18</f>
        <v>Invitation St-Eustache</v>
      </c>
      <c r="B48" s="819"/>
      <c r="C48" s="820"/>
      <c r="D48" s="819"/>
      <c r="E48" s="820"/>
      <c r="F48" s="819" t="s">
        <v>67</v>
      </c>
      <c r="G48" s="820"/>
      <c r="H48" s="819"/>
      <c r="I48" s="899"/>
      <c r="J48" s="821" t="str">
        <f>IF(OR(B48&lt;2,B48="",H48="",H48&lt;1,H48&gt;B48-1,D48="",D48&lt;=1,D48&gt;11,AND(B48&gt;=5,H48&gt;=5)),"",IF(B48&gt;=5,VLOOKUP(H48,tableau!$C$1:$M$6,HLOOKUP(D48,tableau!$C$1:$M$1,1,FALSE),FALSE),IF(B48=4,VLOOKUP(H48,tableau!$C$7:$M$9,HLOOKUP(D48,tableau!$C$1:$M$1,1,FALSE),FALSE),IF(B48=3,VLOOKUP(H48,tableau!$C$10:$M$11,HLOOKUP(D48,tableau!$C$1:$M$1,1,FALSE),FALSE),IF(B48=2,VLOOKUP(H48,tableau!$C$12:$M$12,HLOOKUP(D48,tableau!$C$1:$M$1,1,FALSE),FALSE),"")))))</f>
        <v/>
      </c>
      <c r="K48" s="822"/>
      <c r="L48" s="212"/>
      <c r="M48" s="212"/>
    </row>
    <row r="49" spans="1:13" x14ac:dyDescent="0.2">
      <c r="A49" s="279" t="str">
        <f>+gestion!X13</f>
        <v>Invitation Rosemère Déc. 2019</v>
      </c>
      <c r="B49" s="819"/>
      <c r="C49" s="820"/>
      <c r="D49" s="819"/>
      <c r="E49" s="820"/>
      <c r="F49" s="819" t="s">
        <v>67</v>
      </c>
      <c r="G49" s="820"/>
      <c r="H49" s="819"/>
      <c r="I49" s="899"/>
      <c r="J49" s="821" t="str">
        <f>IF(OR(B49&lt;2,B49="",H49="",H49&lt;1,H49&gt;B49-1,D49="",D49&lt;=1,D49&gt;11,AND(B49&gt;=5,H49&gt;=5)),"",IF(B49&gt;=5,VLOOKUP(H49,tableau!$C$1:$M$6,HLOOKUP(D49,tableau!$C$1:$M$1,1,FALSE),FALSE),IF(B49=4,VLOOKUP(H49,tableau!$C$7:$M$9,HLOOKUP(D49,tableau!$C$1:$M$1,1,FALSE),FALSE),IF(B49=3,VLOOKUP(H49,tableau!$C$10:$M$11,HLOOKUP(D49,tableau!$C$1:$M$1,1,FALSE),FALSE),IF(B49=2,VLOOKUP(H49,tableau!$C$12:$M$12,HLOOKUP(D49,tableau!$C$1:$M$1,1,FALSE),FALSE),"")))))</f>
        <v/>
      </c>
      <c r="K49" s="822"/>
      <c r="L49" s="212"/>
      <c r="M49" s="212"/>
    </row>
    <row r="50" spans="1:13" x14ac:dyDescent="0.2">
      <c r="A50" s="586" t="str">
        <f>+gestion!W12</f>
        <v>Section B 2020</v>
      </c>
      <c r="B50" s="819"/>
      <c r="C50" s="820"/>
      <c r="D50" s="819"/>
      <c r="E50" s="820"/>
      <c r="F50" s="819" t="s">
        <v>67</v>
      </c>
      <c r="G50" s="820"/>
      <c r="H50" s="819"/>
      <c r="I50" s="899"/>
      <c r="J50" s="821">
        <f>IF(L50="oui",16,IF(ISTEXT(H50)=TRUE,0,IF(H50&gt;=1,IF(H50&gt;=11,1,HLOOKUP(H50,tableau!$C$16:$L$18,2,FALSE)),0)))</f>
        <v>0</v>
      </c>
      <c r="K50" s="822"/>
      <c r="L50" s="212"/>
      <c r="M50" s="212"/>
    </row>
    <row r="51" spans="1:13" s="264" customFormat="1" ht="13.5" thickBot="1" x14ac:dyDescent="0.25">
      <c r="A51" s="262"/>
      <c r="B51" s="262"/>
      <c r="C51" s="587"/>
      <c r="D51" s="587"/>
      <c r="E51" s="223"/>
      <c r="F51" s="223"/>
      <c r="G51" s="223"/>
      <c r="H51" s="835" t="s">
        <v>36</v>
      </c>
      <c r="I51" s="835"/>
      <c r="J51" s="834">
        <f>SUM(J41:J50)</f>
        <v>0</v>
      </c>
      <c r="K51" s="834"/>
    </row>
    <row r="52" spans="1:13" ht="13.5" thickTop="1" x14ac:dyDescent="0.2">
      <c r="A52" s="851"/>
      <c r="B52" s="851"/>
      <c r="C52" s="851"/>
      <c r="D52" s="851"/>
      <c r="E52" s="851"/>
      <c r="F52" s="851"/>
      <c r="G52" s="851"/>
      <c r="H52" s="210"/>
    </row>
    <row r="53" spans="1:13" x14ac:dyDescent="0.2">
      <c r="A53" s="851"/>
      <c r="B53" s="851"/>
      <c r="C53" s="851"/>
      <c r="D53" s="851"/>
      <c r="E53" s="851"/>
      <c r="F53" s="851"/>
      <c r="G53" s="851"/>
      <c r="H53" s="210"/>
    </row>
    <row r="54" spans="1:13" x14ac:dyDescent="0.2">
      <c r="H54" s="210"/>
    </row>
    <row r="55" spans="1:13" x14ac:dyDescent="0.2">
      <c r="C55" s="580" t="s">
        <v>52</v>
      </c>
      <c r="D55" s="580"/>
      <c r="H55" s="781" t="str">
        <f>+'données a remplir'!$F$8</f>
        <v/>
      </c>
      <c r="I55" s="781"/>
      <c r="J55" s="781"/>
      <c r="K55" s="781"/>
      <c r="L55" s="781"/>
    </row>
    <row r="56" spans="1:13" x14ac:dyDescent="0.2">
      <c r="C56" s="580"/>
      <c r="D56" s="245"/>
      <c r="H56" s="245"/>
      <c r="I56" s="245"/>
      <c r="J56" s="245"/>
      <c r="K56" s="245"/>
      <c r="L56" s="245"/>
    </row>
    <row r="57" spans="1:13" x14ac:dyDescent="0.2">
      <c r="C57" s="580" t="s">
        <v>53</v>
      </c>
      <c r="D57" s="580"/>
      <c r="H57" s="781" t="str">
        <f>+'données a remplir'!F9</f>
        <v/>
      </c>
      <c r="I57" s="781"/>
      <c r="J57" s="781"/>
      <c r="K57" s="781"/>
      <c r="L57" s="781"/>
    </row>
    <row r="58" spans="1:13" x14ac:dyDescent="0.2">
      <c r="C58" s="580"/>
      <c r="D58" s="245"/>
      <c r="H58" s="245"/>
      <c r="I58" s="245"/>
      <c r="J58" s="245"/>
      <c r="K58" s="245"/>
      <c r="L58" s="245"/>
    </row>
    <row r="59" spans="1:13" x14ac:dyDescent="0.2">
      <c r="C59" s="780" t="s">
        <v>54</v>
      </c>
      <c r="D59" s="780"/>
      <c r="H59" s="781" t="str">
        <f>+'données a remplir'!$F$10</f>
        <v/>
      </c>
      <c r="I59" s="781"/>
      <c r="J59" s="781"/>
      <c r="K59" s="781"/>
      <c r="L59" s="781"/>
    </row>
  </sheetData>
  <sheetProtection algorithmName="SHA-512" hashValue="Y8yQcWqjuHaOKKo40OVvOcKa7W9M/SYPzN3yOj0DWGUzR9kaPwmgH/0OQsWQ34DPBA9GqZeHPhI/mtUqfu7H+Q==" saltValue="dGe+pf4LrvqRuLEYr8cEvA==" spinCount="100000" sheet="1"/>
  <protectedRanges>
    <protectedRange sqref="B41:E50" name="Plage4"/>
    <protectedRange sqref="H41:I50" name="Plage3_1"/>
    <protectedRange sqref="B8:F10 J8:M10" name="Plage1_3_1"/>
  </protectedRanges>
  <mergeCells count="90">
    <mergeCell ref="H55:L55"/>
    <mergeCell ref="H57:L57"/>
    <mergeCell ref="C59:D59"/>
    <mergeCell ref="H59:L59"/>
    <mergeCell ref="B50:C50"/>
    <mergeCell ref="D50:E50"/>
    <mergeCell ref="F50:G50"/>
    <mergeCell ref="H51:I51"/>
    <mergeCell ref="J51:K51"/>
    <mergeCell ref="A53:G53"/>
    <mergeCell ref="J50:K50"/>
    <mergeCell ref="A52:G52"/>
    <mergeCell ref="J10:M10"/>
    <mergeCell ref="H22:I22"/>
    <mergeCell ref="H41:I41"/>
    <mergeCell ref="B26:M26"/>
    <mergeCell ref="A32:M32"/>
    <mergeCell ref="H23:I23"/>
    <mergeCell ref="A25:M25"/>
    <mergeCell ref="A34:M34"/>
    <mergeCell ref="E23:F23"/>
    <mergeCell ref="J40:K40"/>
    <mergeCell ref="J41:K41"/>
    <mergeCell ref="A35:M35"/>
    <mergeCell ref="A36:M36"/>
    <mergeCell ref="A39:F39"/>
    <mergeCell ref="B40:C40"/>
    <mergeCell ref="D40:E40"/>
    <mergeCell ref="B11:C11"/>
    <mergeCell ref="A2:M2"/>
    <mergeCell ref="A3:M3"/>
    <mergeCell ref="A4:M4"/>
    <mergeCell ref="A5:M5"/>
    <mergeCell ref="A6:M6"/>
    <mergeCell ref="A7:M7"/>
    <mergeCell ref="D11:E11"/>
    <mergeCell ref="F11:G11"/>
    <mergeCell ref="H11:I11"/>
    <mergeCell ref="B8:F8"/>
    <mergeCell ref="H8:I8"/>
    <mergeCell ref="J8:M8"/>
    <mergeCell ref="H9:I9"/>
    <mergeCell ref="B10:F10"/>
    <mergeCell ref="H10:I10"/>
    <mergeCell ref="D41:E41"/>
    <mergeCell ref="B12:F12"/>
    <mergeCell ref="H12:I12"/>
    <mergeCell ref="J12:M12"/>
    <mergeCell ref="A15:M15"/>
    <mergeCell ref="A18:M18"/>
    <mergeCell ref="A33:M33"/>
    <mergeCell ref="A16:M16"/>
    <mergeCell ref="A17:M17"/>
    <mergeCell ref="A20:M20"/>
    <mergeCell ref="E22:F22"/>
    <mergeCell ref="F40:G40"/>
    <mergeCell ref="H40:I40"/>
    <mergeCell ref="B41:C41"/>
    <mergeCell ref="F41:G41"/>
    <mergeCell ref="B42:C43"/>
    <mergeCell ref="D42:E43"/>
    <mergeCell ref="F42:G43"/>
    <mergeCell ref="H42:I43"/>
    <mergeCell ref="J42:K43"/>
    <mergeCell ref="B44:C44"/>
    <mergeCell ref="D44:E44"/>
    <mergeCell ref="F44:G44"/>
    <mergeCell ref="J48:K48"/>
    <mergeCell ref="H44:I44"/>
    <mergeCell ref="B45:C46"/>
    <mergeCell ref="D45:E46"/>
    <mergeCell ref="F45:G46"/>
    <mergeCell ref="H45:I46"/>
    <mergeCell ref="J45:K46"/>
    <mergeCell ref="J44:K44"/>
    <mergeCell ref="B47:C47"/>
    <mergeCell ref="D47:E47"/>
    <mergeCell ref="F47:G47"/>
    <mergeCell ref="H47:I47"/>
    <mergeCell ref="J47:K47"/>
    <mergeCell ref="B48:C48"/>
    <mergeCell ref="D48:E48"/>
    <mergeCell ref="J49:K49"/>
    <mergeCell ref="H50:I50"/>
    <mergeCell ref="F48:G48"/>
    <mergeCell ref="H48:I48"/>
    <mergeCell ref="B49:C49"/>
    <mergeCell ref="D49:E49"/>
    <mergeCell ref="F49:G49"/>
    <mergeCell ref="H49:I49"/>
  </mergeCells>
  <dataValidations count="1">
    <dataValidation type="list" allowBlank="1" showInputMessage="1" showErrorMessage="1" promptTitle="Menu_BYE" sqref="M34:M35 M37:M38 M40:M43" xr:uid="{00000000-0002-0000-1E00-000000000000}">
      <formula1>Menu_Bye</formula1>
    </dataValidation>
  </dataValidations>
  <printOptions horizontalCentered="1"/>
  <pageMargins left="0" right="0" top="0.55118110236220474" bottom="0.35433070866141736" header="0.31496062992125984" footer="0.31496062992125984"/>
  <pageSetup scale="79" orientation="portrait" r:id="rId1"/>
  <headerFooter>
    <oddHeader>&amp;LLauréats 2019</oddHeader>
    <oddFooter>&amp;LCandidat 2&amp;C&amp;14PATINAGE LAURENTIDES&amp;R&amp;A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92D050"/>
  </sheetPr>
  <dimension ref="A1:AD59"/>
  <sheetViews>
    <sheetView showGridLines="0" zoomScaleNormal="100" workbookViewId="0">
      <selection activeCell="B8" sqref="B8:F8"/>
    </sheetView>
  </sheetViews>
  <sheetFormatPr baseColWidth="10" defaultRowHeight="12.75" x14ac:dyDescent="0.2"/>
  <cols>
    <col min="1" max="1" width="25.85546875" style="210" customWidth="1"/>
    <col min="2" max="3" width="8" style="210" customWidth="1"/>
    <col min="4" max="4" width="8.85546875" style="210" customWidth="1"/>
    <col min="5" max="7" width="8" style="210" customWidth="1"/>
    <col min="8" max="8" width="8" style="211" customWidth="1"/>
    <col min="9" max="13" width="8" style="210" customWidth="1"/>
    <col min="14" max="16384" width="11.42578125" style="212"/>
  </cols>
  <sheetData>
    <row r="1" spans="1:30" x14ac:dyDescent="0.2">
      <c r="A1" s="209"/>
      <c r="B1" s="209"/>
      <c r="C1" s="209"/>
      <c r="D1" s="209"/>
      <c r="E1" s="209"/>
      <c r="F1" s="209"/>
    </row>
    <row r="2" spans="1:30" x14ac:dyDescent="0.2">
      <c r="A2" s="794" t="s">
        <v>14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</row>
    <row r="3" spans="1:30" x14ac:dyDescent="0.2">
      <c r="A3" s="795" t="s">
        <v>43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</row>
    <row r="4" spans="1:30" s="214" customForma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</row>
    <row r="5" spans="1:30" s="214" customFormat="1" ht="15.75" customHeight="1" x14ac:dyDescent="0.25">
      <c r="A5" s="799" t="s">
        <v>5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</row>
    <row r="6" spans="1:30" s="214" customFormat="1" ht="15.75" customHeight="1" x14ac:dyDescent="0.2">
      <c r="A6" s="801" t="str">
        <f>+gestion!B33</f>
        <v>PATINEUSE RÉGIONALE SANS LIMITE EN SIMPLE</v>
      </c>
      <c r="B6" s="801"/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1"/>
    </row>
    <row r="7" spans="1:30" ht="20.25" x14ac:dyDescent="0.3">
      <c r="A7" s="891"/>
      <c r="B7" s="891"/>
      <c r="C7" s="891"/>
      <c r="D7" s="891"/>
      <c r="E7" s="891"/>
      <c r="F7" s="891"/>
      <c r="G7" s="891"/>
      <c r="H7" s="891"/>
      <c r="I7" s="891"/>
      <c r="J7" s="891"/>
      <c r="K7" s="891"/>
      <c r="L7" s="891"/>
      <c r="M7" s="891"/>
    </row>
    <row r="8" spans="1:30" x14ac:dyDescent="0.2">
      <c r="A8" s="216" t="s">
        <v>48</v>
      </c>
      <c r="B8" s="790"/>
      <c r="C8" s="790"/>
      <c r="D8" s="790"/>
      <c r="E8" s="790"/>
      <c r="F8" s="790"/>
      <c r="H8" s="800" t="s">
        <v>51</v>
      </c>
      <c r="I8" s="800"/>
      <c r="J8" s="890"/>
      <c r="K8" s="890"/>
      <c r="L8" s="890"/>
      <c r="M8" s="890"/>
    </row>
    <row r="9" spans="1:30" x14ac:dyDescent="0.2">
      <c r="A9" s="216"/>
      <c r="B9" s="217"/>
      <c r="C9" s="217"/>
      <c r="D9" s="217"/>
      <c r="E9" s="217"/>
      <c r="F9" s="217"/>
      <c r="H9" s="800"/>
      <c r="I9" s="800"/>
      <c r="J9" s="261"/>
      <c r="K9" s="218"/>
      <c r="L9" s="218"/>
      <c r="M9" s="218"/>
    </row>
    <row r="10" spans="1:30" x14ac:dyDescent="0.2">
      <c r="A10" s="216" t="s">
        <v>74</v>
      </c>
      <c r="B10" s="790"/>
      <c r="C10" s="790"/>
      <c r="D10" s="790"/>
      <c r="E10" s="790"/>
      <c r="F10" s="790"/>
      <c r="H10" s="800" t="s">
        <v>13</v>
      </c>
      <c r="I10" s="800"/>
      <c r="J10" s="890"/>
      <c r="K10" s="890"/>
      <c r="L10" s="890"/>
      <c r="M10" s="890"/>
    </row>
    <row r="11" spans="1:30" x14ac:dyDescent="0.2">
      <c r="A11" s="294"/>
      <c r="B11" s="802"/>
      <c r="C11" s="802"/>
      <c r="D11" s="800"/>
      <c r="E11" s="800"/>
      <c r="F11" s="802"/>
      <c r="G11" s="802"/>
      <c r="H11" s="800"/>
      <c r="I11" s="800"/>
    </row>
    <row r="12" spans="1:30" x14ac:dyDescent="0.2">
      <c r="A12" s="261" t="s">
        <v>50</v>
      </c>
      <c r="B12" s="790">
        <f>'données a remplir'!$E$7</f>
        <v>0</v>
      </c>
      <c r="C12" s="790"/>
      <c r="D12" s="790"/>
      <c r="E12" s="790"/>
      <c r="F12" s="790"/>
      <c r="H12" s="800" t="s">
        <v>380</v>
      </c>
      <c r="I12" s="800"/>
      <c r="J12" s="807">
        <f>'données a remplir'!$E$6</f>
        <v>0</v>
      </c>
      <c r="K12" s="807">
        <f>'données a remplir'!$E$6</f>
        <v>0</v>
      </c>
      <c r="L12" s="807"/>
      <c r="M12" s="807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</row>
    <row r="13" spans="1:30" x14ac:dyDescent="0.2">
      <c r="A13" s="220"/>
      <c r="B13" s="221"/>
      <c r="C13" s="221"/>
      <c r="D13" s="220"/>
      <c r="E13" s="222"/>
      <c r="F13" s="222"/>
    </row>
    <row r="14" spans="1:30" ht="12.6" customHeight="1" x14ac:dyDescent="0.2">
      <c r="A14" s="223" t="s">
        <v>416</v>
      </c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</row>
    <row r="15" spans="1:30" ht="15" customHeight="1" x14ac:dyDescent="0.2">
      <c r="A15" s="806" t="str">
        <f>+gestion!$V$41</f>
        <v>Chaque Club enverra 3 candidatures.</v>
      </c>
      <c r="B15" s="806"/>
      <c r="C15" s="806"/>
      <c r="D15" s="806"/>
      <c r="E15" s="806"/>
      <c r="F15" s="806"/>
      <c r="G15" s="806"/>
      <c r="H15" s="806"/>
      <c r="I15" s="806"/>
      <c r="J15" s="806"/>
      <c r="K15" s="806"/>
      <c r="L15" s="806"/>
      <c r="M15" s="806"/>
      <c r="N15" s="224"/>
      <c r="O15" s="224"/>
      <c r="P15" s="224"/>
      <c r="Q15" s="224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</row>
    <row r="16" spans="1:30" ht="15" customHeight="1" x14ac:dyDescent="0.2">
      <c r="A16" s="806" t="str">
        <f>_xlfn.CONCAT(gestion!$B$141,"  ",gestion!$V$53,gestion!$Q$13)</f>
        <v>Limite d'age  Fille :       Ne pas avoir 11 ans au 1 juillet 2019</v>
      </c>
      <c r="B16" s="806"/>
      <c r="C16" s="806"/>
      <c r="D16" s="806"/>
      <c r="E16" s="806"/>
      <c r="F16" s="806"/>
      <c r="G16" s="806"/>
      <c r="H16" s="806"/>
      <c r="I16" s="806"/>
      <c r="J16" s="806"/>
      <c r="K16" s="806"/>
      <c r="L16" s="806"/>
      <c r="M16" s="806"/>
      <c r="N16" s="224"/>
      <c r="O16" s="224"/>
      <c r="P16" s="224"/>
      <c r="Q16" s="224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</row>
    <row r="17" spans="1:30" ht="15" customHeight="1" x14ac:dyDescent="0.2">
      <c r="A17" s="806" t="str">
        <f>gestion!$V$47</f>
        <v>Avoir compétitionné la majorité des compétitions dans cette catégorie</v>
      </c>
      <c r="B17" s="806"/>
      <c r="C17" s="806"/>
      <c r="D17" s="806"/>
      <c r="E17" s="806"/>
      <c r="F17" s="806"/>
      <c r="G17" s="806"/>
      <c r="H17" s="806"/>
      <c r="I17" s="806"/>
      <c r="J17" s="806"/>
      <c r="K17" s="806"/>
      <c r="L17" s="806"/>
      <c r="M17" s="806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</row>
    <row r="18" spans="1:30" ht="15" customHeight="1" x14ac:dyDescent="0.2">
      <c r="A18" s="806" t="str">
        <f>gestion!$V$55</f>
        <v>Les résultats des compétitions Star 4 seront également comptabilisés</v>
      </c>
      <c r="B18" s="806"/>
      <c r="C18" s="806"/>
      <c r="D18" s="806"/>
      <c r="E18" s="806"/>
      <c r="F18" s="806"/>
      <c r="G18" s="806"/>
      <c r="H18" s="806"/>
      <c r="I18" s="806"/>
      <c r="J18" s="806"/>
      <c r="K18" s="806"/>
      <c r="L18" s="806"/>
      <c r="M18" s="806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</row>
    <row r="19" spans="1:30" ht="15" customHeight="1" x14ac:dyDescent="0.2">
      <c r="A19" s="256"/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</row>
    <row r="20" spans="1:30" ht="15" customHeight="1" x14ac:dyDescent="0.2">
      <c r="A20" s="846" t="s">
        <v>397</v>
      </c>
      <c r="B20" s="846"/>
      <c r="C20" s="846"/>
      <c r="D20" s="846"/>
      <c r="E20" s="846"/>
      <c r="F20" s="846"/>
      <c r="G20" s="846"/>
      <c r="H20" s="846"/>
      <c r="I20" s="846"/>
      <c r="J20" s="846"/>
      <c r="K20" s="846"/>
      <c r="L20" s="846"/>
      <c r="M20" s="846"/>
    </row>
    <row r="21" spans="1:30" ht="15" customHeight="1" x14ac:dyDescent="0.2">
      <c r="A21" s="256"/>
      <c r="B21" s="256"/>
      <c r="C21" s="256"/>
      <c r="D21" s="256"/>
      <c r="E21" s="256"/>
      <c r="F21" s="256"/>
      <c r="G21" s="256"/>
    </row>
    <row r="22" spans="1:30" ht="15" customHeight="1" thickBot="1" x14ac:dyDescent="0.25">
      <c r="A22" s="265" t="s">
        <v>394</v>
      </c>
      <c r="B22" s="267">
        <v>2</v>
      </c>
      <c r="C22" s="267">
        <v>3</v>
      </c>
      <c r="D22" s="267">
        <v>4</v>
      </c>
      <c r="E22" s="894">
        <v>5</v>
      </c>
      <c r="F22" s="895"/>
      <c r="G22" s="267">
        <v>6</v>
      </c>
      <c r="H22" s="894">
        <v>7</v>
      </c>
      <c r="I22" s="895"/>
      <c r="J22" s="268">
        <v>8</v>
      </c>
      <c r="K22" s="267">
        <v>9</v>
      </c>
      <c r="L22" s="267">
        <v>10</v>
      </c>
      <c r="M22" s="269">
        <v>11</v>
      </c>
    </row>
    <row r="23" spans="1:30" ht="27.75" customHeight="1" thickTop="1" x14ac:dyDescent="0.2">
      <c r="A23" s="270" t="s">
        <v>5</v>
      </c>
      <c r="B23" s="271" t="s">
        <v>291</v>
      </c>
      <c r="C23" s="271" t="s">
        <v>292</v>
      </c>
      <c r="D23" s="273" t="s">
        <v>400</v>
      </c>
      <c r="E23" s="896" t="s">
        <v>398</v>
      </c>
      <c r="F23" s="897"/>
      <c r="G23" s="271" t="s">
        <v>396</v>
      </c>
      <c r="H23" s="896" t="s">
        <v>395</v>
      </c>
      <c r="I23" s="897"/>
      <c r="J23" s="273" t="s">
        <v>399</v>
      </c>
      <c r="K23" s="271" t="s">
        <v>89</v>
      </c>
      <c r="L23" s="271" t="s">
        <v>90</v>
      </c>
      <c r="M23" s="274" t="s">
        <v>91</v>
      </c>
    </row>
    <row r="24" spans="1:30" ht="15" customHeight="1" x14ac:dyDescent="0.2">
      <c r="A24" s="225"/>
      <c r="B24" s="222"/>
      <c r="C24" s="222"/>
      <c r="D24" s="222"/>
      <c r="E24" s="222"/>
      <c r="F24" s="226"/>
    </row>
    <row r="25" spans="1:30" ht="15" customHeight="1" x14ac:dyDescent="0.2">
      <c r="A25" s="846" t="s">
        <v>66</v>
      </c>
      <c r="B25" s="846"/>
      <c r="C25" s="846"/>
      <c r="D25" s="846"/>
      <c r="E25" s="846"/>
      <c r="F25" s="846"/>
      <c r="G25" s="846"/>
      <c r="H25" s="846"/>
      <c r="I25" s="846"/>
      <c r="J25" s="846"/>
      <c r="K25" s="846"/>
      <c r="L25" s="846"/>
      <c r="M25" s="846"/>
    </row>
    <row r="26" spans="1:30" ht="15" customHeight="1" x14ac:dyDescent="0.2">
      <c r="A26" s="225"/>
      <c r="B26" s="803" t="s">
        <v>377</v>
      </c>
      <c r="C26" s="804"/>
      <c r="D26" s="804"/>
      <c r="E26" s="804"/>
      <c r="F26" s="804"/>
      <c r="G26" s="804"/>
      <c r="H26" s="804"/>
      <c r="I26" s="804"/>
      <c r="J26" s="804"/>
      <c r="K26" s="804"/>
      <c r="L26" s="804"/>
      <c r="M26" s="805"/>
    </row>
    <row r="27" spans="1:30" ht="13.5" thickBot="1" x14ac:dyDescent="0.25">
      <c r="A27" s="228" t="str">
        <f>tableau!A16</f>
        <v>Catégorie</v>
      </c>
      <c r="B27" s="229">
        <v>1</v>
      </c>
      <c r="C27" s="229">
        <v>2</v>
      </c>
      <c r="D27" s="229">
        <v>3</v>
      </c>
      <c r="E27" s="229">
        <v>4</v>
      </c>
      <c r="F27" s="229">
        <v>5</v>
      </c>
      <c r="G27" s="229">
        <v>6</v>
      </c>
      <c r="H27" s="230">
        <v>7</v>
      </c>
      <c r="I27" s="229">
        <v>8</v>
      </c>
      <c r="J27" s="229">
        <v>9</v>
      </c>
      <c r="K27" s="229">
        <v>10</v>
      </c>
      <c r="L27" s="229" t="s">
        <v>378</v>
      </c>
      <c r="M27" s="231" t="s">
        <v>105</v>
      </c>
    </row>
    <row r="28" spans="1:30" ht="64.5" thickTop="1" x14ac:dyDescent="0.2">
      <c r="A28" s="232" t="s">
        <v>379</v>
      </c>
      <c r="B28" s="233">
        <f>tableau!C17</f>
        <v>20</v>
      </c>
      <c r="C28" s="233">
        <f>tableau!D17</f>
        <v>18</v>
      </c>
      <c r="D28" s="233">
        <f>tableau!E17</f>
        <v>16</v>
      </c>
      <c r="E28" s="233">
        <f>tableau!F17</f>
        <v>14</v>
      </c>
      <c r="F28" s="233">
        <f>tableau!G17</f>
        <v>8</v>
      </c>
      <c r="G28" s="233">
        <f>tableau!H17</f>
        <v>7</v>
      </c>
      <c r="H28" s="233">
        <f>tableau!I17</f>
        <v>6</v>
      </c>
      <c r="I28" s="233">
        <f>tableau!J17</f>
        <v>5</v>
      </c>
      <c r="J28" s="233">
        <f>tableau!K17</f>
        <v>4</v>
      </c>
      <c r="K28" s="233">
        <f>tableau!L17</f>
        <v>3</v>
      </c>
      <c r="L28" s="233">
        <f>tableau!M17</f>
        <v>1</v>
      </c>
      <c r="M28" s="234">
        <v>16</v>
      </c>
    </row>
    <row r="29" spans="1:30" ht="63.75" x14ac:dyDescent="0.2">
      <c r="A29" s="235" t="s">
        <v>583</v>
      </c>
      <c r="B29" s="236">
        <f>tableau!C18</f>
        <v>25</v>
      </c>
      <c r="C29" s="236">
        <f>tableau!D18</f>
        <v>23</v>
      </c>
      <c r="D29" s="236">
        <f>tableau!E18</f>
        <v>20</v>
      </c>
      <c r="E29" s="236">
        <f>tableau!F18</f>
        <v>18</v>
      </c>
      <c r="F29" s="236">
        <f>tableau!G18</f>
        <v>11</v>
      </c>
      <c r="G29" s="236">
        <f>tableau!H18</f>
        <v>10</v>
      </c>
      <c r="H29" s="236">
        <f>tableau!I18</f>
        <v>9</v>
      </c>
      <c r="I29" s="236">
        <f>tableau!J18</f>
        <v>8</v>
      </c>
      <c r="J29" s="236">
        <f>tableau!K18</f>
        <v>7</v>
      </c>
      <c r="K29" s="236">
        <f>tableau!L18</f>
        <v>6</v>
      </c>
      <c r="L29" s="236">
        <f>tableau!M18</f>
        <v>3</v>
      </c>
      <c r="M29" s="237">
        <v>20</v>
      </c>
    </row>
    <row r="30" spans="1:30" x14ac:dyDescent="0.2">
      <c r="E30" s="225"/>
      <c r="F30" s="225"/>
    </row>
    <row r="31" spans="1:30" x14ac:dyDescent="0.2">
      <c r="A31" s="223" t="s">
        <v>419</v>
      </c>
      <c r="E31" s="225"/>
      <c r="F31" s="225"/>
    </row>
    <row r="32" spans="1:30" x14ac:dyDescent="0.2">
      <c r="A32" s="782" t="s">
        <v>481</v>
      </c>
      <c r="B32" s="782"/>
      <c r="C32" s="782"/>
      <c r="D32" s="782"/>
      <c r="E32" s="782"/>
      <c r="F32" s="782"/>
      <c r="G32" s="782"/>
      <c r="H32" s="782"/>
      <c r="I32" s="782"/>
      <c r="J32" s="782"/>
      <c r="K32" s="782"/>
      <c r="L32" s="782"/>
      <c r="M32" s="782"/>
    </row>
    <row r="33" spans="1:13" x14ac:dyDescent="0.2">
      <c r="A33" s="782" t="s">
        <v>480</v>
      </c>
      <c r="B33" s="782"/>
      <c r="C33" s="782"/>
      <c r="D33" s="782"/>
      <c r="E33" s="782"/>
      <c r="F33" s="782"/>
      <c r="G33" s="782"/>
      <c r="H33" s="782"/>
      <c r="I33" s="782"/>
      <c r="J33" s="782"/>
      <c r="K33" s="782"/>
      <c r="L33" s="782"/>
      <c r="M33" s="782"/>
    </row>
    <row r="34" spans="1:13" x14ac:dyDescent="0.2">
      <c r="A34" s="782" t="s">
        <v>479</v>
      </c>
      <c r="B34" s="782"/>
      <c r="C34" s="782"/>
      <c r="D34" s="782"/>
      <c r="E34" s="782"/>
      <c r="F34" s="782"/>
      <c r="G34" s="782"/>
      <c r="H34" s="782"/>
      <c r="I34" s="782"/>
      <c r="J34" s="782"/>
      <c r="K34" s="782"/>
      <c r="L34" s="782"/>
      <c r="M34" s="782"/>
    </row>
    <row r="35" spans="1:13" x14ac:dyDescent="0.2">
      <c r="A35" s="782" t="s">
        <v>482</v>
      </c>
      <c r="B35" s="782"/>
      <c r="C35" s="782"/>
      <c r="D35" s="782"/>
      <c r="E35" s="782"/>
      <c r="F35" s="782"/>
      <c r="G35" s="782"/>
      <c r="H35" s="782"/>
      <c r="I35" s="782"/>
      <c r="J35" s="782"/>
      <c r="K35" s="782"/>
      <c r="L35" s="782"/>
      <c r="M35" s="782"/>
    </row>
    <row r="36" spans="1:13" x14ac:dyDescent="0.2">
      <c r="A36" s="811" t="str">
        <f>_xlfn.CONCAT(gestion!$V$49,", ",gestion!$V$50)</f>
        <v>Seules les compétitions régionales inscrites ci-dessous sont éligibles pour les lauréats, S.V.P. n'en ajouter aucune autre.</v>
      </c>
      <c r="B36" s="811"/>
      <c r="C36" s="811"/>
      <c r="D36" s="811"/>
      <c r="E36" s="811"/>
      <c r="F36" s="811"/>
      <c r="G36" s="811"/>
      <c r="H36" s="811"/>
      <c r="I36" s="811"/>
      <c r="J36" s="811"/>
      <c r="K36" s="811"/>
      <c r="L36" s="811"/>
      <c r="M36" s="811"/>
    </row>
    <row r="37" spans="1:13" x14ac:dyDescent="0.2">
      <c r="A37" s="255" t="str">
        <f>gestion!$V$45</f>
        <v>Aucun point de participation n'est accordé.</v>
      </c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</row>
    <row r="38" spans="1:13" x14ac:dyDescent="0.2">
      <c r="A38" s="255" t="str">
        <f>gestion!$V$43</f>
        <v xml:space="preserve">N.B. :  Joindre une copie très lisible des résultats de compétition </v>
      </c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</row>
    <row r="39" spans="1:13" x14ac:dyDescent="0.2">
      <c r="A39" s="898"/>
      <c r="B39" s="898"/>
      <c r="C39" s="898"/>
      <c r="D39" s="898"/>
      <c r="E39" s="898"/>
      <c r="F39" s="898"/>
      <c r="G39" s="225"/>
      <c r="H39" s="276"/>
      <c r="I39" s="225"/>
      <c r="J39" s="225"/>
      <c r="K39" s="225"/>
    </row>
    <row r="40" spans="1:13" s="278" customFormat="1" x14ac:dyDescent="0.2">
      <c r="A40" s="617" t="s">
        <v>31</v>
      </c>
      <c r="B40" s="843" t="s">
        <v>388</v>
      </c>
      <c r="C40" s="844"/>
      <c r="D40" s="843" t="s">
        <v>389</v>
      </c>
      <c r="E40" s="844"/>
      <c r="F40" s="843" t="s">
        <v>68</v>
      </c>
      <c r="G40" s="844"/>
      <c r="H40" s="843" t="s">
        <v>32</v>
      </c>
      <c r="I40" s="844"/>
      <c r="J40" s="893" t="s">
        <v>6</v>
      </c>
      <c r="K40" s="893"/>
    </row>
    <row r="41" spans="1:13" x14ac:dyDescent="0.2">
      <c r="A41" s="279" t="str">
        <f>+gestion!W13</f>
        <v>Invitation Rosemère Jan. 2019</v>
      </c>
      <c r="B41" s="819"/>
      <c r="C41" s="820"/>
      <c r="D41" s="819"/>
      <c r="E41" s="820"/>
      <c r="F41" s="819" t="s">
        <v>67</v>
      </c>
      <c r="G41" s="820"/>
      <c r="H41" s="819"/>
      <c r="I41" s="899"/>
      <c r="J41" s="821" t="str">
        <f>IF(OR(B41&lt;2,B41="",H41="",H41&lt;1,H41&gt;B41-1,D41="",D41&lt;=1,D41&gt;11,AND(B41&gt;=5,H41&gt;=5)),"",IF(B41&gt;=5,VLOOKUP(H41,tableau!$C$1:$M$6,HLOOKUP(D41,tableau!$C$1:$M$1,1,FALSE),FALSE),IF(B41=4,VLOOKUP(H41,tableau!$C$7:$M$9,HLOOKUP(D41,tableau!$C$1:$M$1,1,FALSE),FALSE),IF(B41=3,VLOOKUP(H41,tableau!$C$10:$M$11,HLOOKUP(D41,tableau!$C$1:$M$1,1,FALSE),FALSE),IF(B41=2,VLOOKUP(H41,tableau!$C$12:$M$12,HLOOKUP(D41,tableau!$C$1:$M$1,1,FALSE),FALSE),"")))))</f>
        <v/>
      </c>
      <c r="K41" s="822"/>
      <c r="L41" s="212"/>
      <c r="M41" s="212"/>
    </row>
    <row r="42" spans="1:13" x14ac:dyDescent="0.2">
      <c r="A42" s="282" t="str">
        <f>+gestion!W21</f>
        <v>STAR Michel-Proulx</v>
      </c>
      <c r="B42" s="826"/>
      <c r="C42" s="827"/>
      <c r="D42" s="826"/>
      <c r="E42" s="827"/>
      <c r="F42" s="826" t="s">
        <v>67</v>
      </c>
      <c r="G42" s="827"/>
      <c r="H42" s="826"/>
      <c r="I42" s="900"/>
      <c r="J42" s="830" t="str">
        <f>IF(OR(B42&lt;2,B42="",H42="",H42&lt;1,H42&gt;B42-1,D42="",D42&lt;=1,D42&gt;11,AND(B42&gt;=5,H42&gt;=5)),"",IF(B42&gt;=5,VLOOKUP(H42,tableau!$C$1:$M$6,HLOOKUP(D42,tableau!$C$1:$M$1,1,FALSE),FALSE),IF(B42=4,VLOOKUP(H42,tableau!$C$7:$M$9,HLOOKUP(D42,tableau!$C$1:$M$1,1,FALSE),FALSE),IF(B42=3,VLOOKUP(H42,tableau!$C$10:$M$11,HLOOKUP(D42,tableau!$C$1:$M$1,1,FALSE),FALSE),IF(B42=2,VLOOKUP(H42,tableau!$C$12:$M$12,HLOOKUP(D42,tableau!$C$1:$M$1,1,FALSE),FALSE),"")))))</f>
        <v/>
      </c>
      <c r="K42" s="831"/>
      <c r="L42" s="212"/>
      <c r="M42" s="212"/>
    </row>
    <row r="43" spans="1:13" x14ac:dyDescent="0.2">
      <c r="A43" s="283" t="str">
        <f>+gestion!X14</f>
        <v>Finale Régionale</v>
      </c>
      <c r="B43" s="828"/>
      <c r="C43" s="829"/>
      <c r="D43" s="828"/>
      <c r="E43" s="829"/>
      <c r="F43" s="828"/>
      <c r="G43" s="829"/>
      <c r="H43" s="828"/>
      <c r="I43" s="901"/>
      <c r="J43" s="832"/>
      <c r="K43" s="833"/>
      <c r="L43" s="212"/>
      <c r="M43" s="212"/>
    </row>
    <row r="44" spans="1:13" x14ac:dyDescent="0.2">
      <c r="A44" s="282" t="str">
        <f>+gestion!W15</f>
        <v>Invitation Lachute</v>
      </c>
      <c r="B44" s="819"/>
      <c r="C44" s="820"/>
      <c r="D44" s="819"/>
      <c r="E44" s="820"/>
      <c r="F44" s="819" t="s">
        <v>67</v>
      </c>
      <c r="G44" s="820"/>
      <c r="H44" s="819"/>
      <c r="I44" s="899"/>
      <c r="J44" s="821" t="str">
        <f>IF(OR(B44&lt;2,B44="",H44="",H44&lt;1,H44&gt;B44-1,D44="",D44&lt;=1,D44&gt;11,AND(B44&gt;=5,H44&gt;=5)),"",IF(B44&gt;=5,VLOOKUP(H44,tableau!$C$1:$M$6,HLOOKUP(D44,tableau!$C$1:$M$1,1,FALSE),FALSE),IF(B44=4,VLOOKUP(H44,tableau!$C$7:$M$9,HLOOKUP(D44,tableau!$C$1:$M$1,1,FALSE),FALSE),IF(B44=3,VLOOKUP(H44,tableau!$C$10:$M$11,HLOOKUP(D44,tableau!$C$1:$M$1,1,FALSE),FALSE),IF(B44=2,VLOOKUP(H44,tableau!$C$12:$M$12,HLOOKUP(D44,tableau!$C$1:$M$1,1,FALSE),FALSE),"")))))</f>
        <v/>
      </c>
      <c r="K44" s="822"/>
      <c r="L44" s="212"/>
      <c r="M44" s="212"/>
    </row>
    <row r="45" spans="1:13" x14ac:dyDescent="0.2">
      <c r="A45" s="282" t="str">
        <f>+gestion!W21</f>
        <v>STAR Michel-Proulx</v>
      </c>
      <c r="B45" s="848"/>
      <c r="C45" s="848"/>
      <c r="D45" s="848"/>
      <c r="E45" s="848"/>
      <c r="F45" s="848" t="s">
        <v>67</v>
      </c>
      <c r="G45" s="848"/>
      <c r="H45" s="848"/>
      <c r="I45" s="819"/>
      <c r="J45" s="830">
        <f>IF(L45="oui",16,IF(ISTEXT(H45)=TRUE,0,IF(H45&gt;=1,IF(H45&gt;=11,1,HLOOKUP(H45,tableau!$C$16:$L$18,2,FALSE)),0)))</f>
        <v>0</v>
      </c>
      <c r="K45" s="831"/>
      <c r="L45" s="212"/>
      <c r="M45" s="212"/>
    </row>
    <row r="46" spans="1:13" x14ac:dyDescent="0.2">
      <c r="A46" s="283" t="str">
        <f>+gestion!X16</f>
        <v>Finale Provinciale</v>
      </c>
      <c r="B46" s="848"/>
      <c r="C46" s="848"/>
      <c r="D46" s="848"/>
      <c r="E46" s="848"/>
      <c r="F46" s="848"/>
      <c r="G46" s="848"/>
      <c r="H46" s="848"/>
      <c r="I46" s="819"/>
      <c r="J46" s="832"/>
      <c r="K46" s="833"/>
      <c r="L46" s="212"/>
      <c r="M46" s="212"/>
    </row>
    <row r="47" spans="1:13" x14ac:dyDescent="0.2">
      <c r="A47" s="282" t="str">
        <f>+gestion!W17</f>
        <v>Invitation Richard Gauthier</v>
      </c>
      <c r="B47" s="819"/>
      <c r="C47" s="820"/>
      <c r="D47" s="819"/>
      <c r="E47" s="820"/>
      <c r="F47" s="819" t="s">
        <v>67</v>
      </c>
      <c r="G47" s="820"/>
      <c r="H47" s="819"/>
      <c r="I47" s="899"/>
      <c r="J47" s="821" t="str">
        <f>IF(OR(B47&lt;2,B47="",H47="",H47&lt;1,H47&gt;B47-1,D47="",D47&lt;=1,D47&gt;11,AND(B47&gt;=5,H47&gt;=5)),"",IF(B47&gt;=5,VLOOKUP(H47,tableau!$C$1:$M$6,HLOOKUP(D47,tableau!$C$1:$M$1,1,FALSE),FALSE),IF(B47=4,VLOOKUP(H47,tableau!$C$7:$M$9,HLOOKUP(D47,tableau!$C$1:$M$1,1,FALSE),FALSE),IF(B47=3,VLOOKUP(H47,tableau!$C$10:$M$11,HLOOKUP(D47,tableau!$C$1:$M$1,1,FALSE),FALSE),IF(B47=2,VLOOKUP(H47,tableau!$C$12:$M$12,HLOOKUP(D47,tableau!$C$1:$M$1,1,FALSE),FALSE),"")))))</f>
        <v/>
      </c>
      <c r="K47" s="822"/>
      <c r="L47" s="212"/>
      <c r="M47" s="212"/>
    </row>
    <row r="48" spans="1:13" x14ac:dyDescent="0.2">
      <c r="A48" s="282" t="str">
        <f>+gestion!W18</f>
        <v>Invitation St-Eustache</v>
      </c>
      <c r="B48" s="819"/>
      <c r="C48" s="820"/>
      <c r="D48" s="819"/>
      <c r="E48" s="820"/>
      <c r="F48" s="819" t="s">
        <v>67</v>
      </c>
      <c r="G48" s="820"/>
      <c r="H48" s="819"/>
      <c r="I48" s="899"/>
      <c r="J48" s="821" t="str">
        <f>IF(OR(B48&lt;2,B48="",H48="",H48&lt;1,H48&gt;B48-1,D48="",D48&lt;=1,D48&gt;11,AND(B48&gt;=5,H48&gt;=5)),"",IF(B48&gt;=5,VLOOKUP(H48,tableau!$C$1:$M$6,HLOOKUP(D48,tableau!$C$1:$M$1,1,FALSE),FALSE),IF(B48=4,VLOOKUP(H48,tableau!$C$7:$M$9,HLOOKUP(D48,tableau!$C$1:$M$1,1,FALSE),FALSE),IF(B48=3,VLOOKUP(H48,tableau!$C$10:$M$11,HLOOKUP(D48,tableau!$C$1:$M$1,1,FALSE),FALSE),IF(B48=2,VLOOKUP(H48,tableau!$C$12:$M$12,HLOOKUP(D48,tableau!$C$1:$M$1,1,FALSE),FALSE),"")))))</f>
        <v/>
      </c>
      <c r="K48" s="822"/>
      <c r="L48" s="212"/>
      <c r="M48" s="212"/>
    </row>
    <row r="49" spans="1:13" x14ac:dyDescent="0.2">
      <c r="A49" s="279" t="str">
        <f>+gestion!X13</f>
        <v>Invitation Rosemère Déc. 2019</v>
      </c>
      <c r="B49" s="819"/>
      <c r="C49" s="820"/>
      <c r="D49" s="819"/>
      <c r="E49" s="820"/>
      <c r="F49" s="819" t="s">
        <v>67</v>
      </c>
      <c r="G49" s="820"/>
      <c r="H49" s="819"/>
      <c r="I49" s="899"/>
      <c r="J49" s="821" t="str">
        <f>IF(OR(B49&lt;2,B49="",H49="",H49&lt;1,H49&gt;B49-1,D49="",D49&lt;=1,D49&gt;11,AND(B49&gt;=5,H49&gt;=5)),"",IF(B49&gt;=5,VLOOKUP(H49,tableau!$C$1:$M$6,HLOOKUP(D49,tableau!$C$1:$M$1,1,FALSE),FALSE),IF(B49=4,VLOOKUP(H49,tableau!$C$7:$M$9,HLOOKUP(D49,tableau!$C$1:$M$1,1,FALSE),FALSE),IF(B49=3,VLOOKUP(H49,tableau!$C$10:$M$11,HLOOKUP(D49,tableau!$C$1:$M$1,1,FALSE),FALSE),IF(B49=2,VLOOKUP(H49,tableau!$C$12:$M$12,HLOOKUP(D49,tableau!$C$1:$M$1,1,FALSE),FALSE),"")))))</f>
        <v/>
      </c>
      <c r="K49" s="822"/>
      <c r="L49" s="212"/>
      <c r="M49" s="212"/>
    </row>
    <row r="50" spans="1:13" x14ac:dyDescent="0.2">
      <c r="A50" s="586" t="str">
        <f>+gestion!W12</f>
        <v>Section B 2020</v>
      </c>
      <c r="B50" s="819"/>
      <c r="C50" s="820"/>
      <c r="D50" s="819"/>
      <c r="E50" s="820"/>
      <c r="F50" s="819" t="s">
        <v>67</v>
      </c>
      <c r="G50" s="820"/>
      <c r="H50" s="819"/>
      <c r="I50" s="899"/>
      <c r="J50" s="821">
        <f>IF(L50="oui",16,IF(ISTEXT(H50)=TRUE,0,IF(H50&gt;=1,IF(H50&gt;=11,1,HLOOKUP(H50,tableau!$C$16:$L$18,2,FALSE)),0)))</f>
        <v>0</v>
      </c>
      <c r="K50" s="822"/>
      <c r="L50" s="212"/>
      <c r="M50" s="212"/>
    </row>
    <row r="51" spans="1:13" s="264" customFormat="1" ht="13.5" thickBot="1" x14ac:dyDescent="0.25">
      <c r="A51" s="262"/>
      <c r="B51" s="262"/>
      <c r="C51" s="587"/>
      <c r="D51" s="587"/>
      <c r="E51" s="223"/>
      <c r="F51" s="223"/>
      <c r="G51" s="223"/>
      <c r="H51" s="835" t="s">
        <v>36</v>
      </c>
      <c r="I51" s="835"/>
      <c r="J51" s="834">
        <f>SUM(J41:J50)</f>
        <v>0</v>
      </c>
      <c r="K51" s="834"/>
    </row>
    <row r="52" spans="1:13" ht="13.5" thickTop="1" x14ac:dyDescent="0.2">
      <c r="A52" s="851"/>
      <c r="B52" s="851"/>
      <c r="C52" s="851"/>
      <c r="D52" s="851"/>
      <c r="E52" s="851"/>
      <c r="F52" s="851"/>
      <c r="G52" s="851"/>
      <c r="H52" s="210"/>
    </row>
    <row r="53" spans="1:13" x14ac:dyDescent="0.2">
      <c r="A53" s="851"/>
      <c r="B53" s="851"/>
      <c r="C53" s="851"/>
      <c r="D53" s="851"/>
      <c r="E53" s="851"/>
      <c r="F53" s="851"/>
      <c r="G53" s="851"/>
      <c r="H53" s="210"/>
    </row>
    <row r="54" spans="1:13" x14ac:dyDescent="0.2">
      <c r="H54" s="210"/>
    </row>
    <row r="55" spans="1:13" x14ac:dyDescent="0.2">
      <c r="C55" s="580" t="s">
        <v>52</v>
      </c>
      <c r="D55" s="580"/>
      <c r="H55" s="781" t="str">
        <f>+'données a remplir'!$F$8</f>
        <v/>
      </c>
      <c r="I55" s="781"/>
      <c r="J55" s="781"/>
      <c r="K55" s="781"/>
      <c r="L55" s="781"/>
    </row>
    <row r="56" spans="1:13" x14ac:dyDescent="0.2">
      <c r="C56" s="580"/>
      <c r="D56" s="245"/>
      <c r="H56" s="245"/>
      <c r="I56" s="245"/>
      <c r="J56" s="245"/>
      <c r="K56" s="245"/>
      <c r="L56" s="245"/>
    </row>
    <row r="57" spans="1:13" x14ac:dyDescent="0.2">
      <c r="C57" s="580" t="s">
        <v>53</v>
      </c>
      <c r="D57" s="580"/>
      <c r="H57" s="781" t="str">
        <f>+'données a remplir'!F9</f>
        <v/>
      </c>
      <c r="I57" s="781"/>
      <c r="J57" s="781"/>
      <c r="K57" s="781"/>
      <c r="L57" s="781"/>
    </row>
    <row r="58" spans="1:13" x14ac:dyDescent="0.2">
      <c r="C58" s="580"/>
      <c r="D58" s="245"/>
      <c r="H58" s="245"/>
      <c r="I58" s="245"/>
      <c r="J58" s="245"/>
      <c r="K58" s="245"/>
      <c r="L58" s="245"/>
    </row>
    <row r="59" spans="1:13" x14ac:dyDescent="0.2">
      <c r="C59" s="780" t="s">
        <v>54</v>
      </c>
      <c r="D59" s="780"/>
      <c r="H59" s="781" t="str">
        <f>+'données a remplir'!$F$10</f>
        <v/>
      </c>
      <c r="I59" s="781"/>
      <c r="J59" s="781"/>
      <c r="K59" s="781"/>
      <c r="L59" s="781"/>
    </row>
  </sheetData>
  <sheetProtection algorithmName="SHA-512" hashValue="jaFjbT8txYYOGKgxHkVWOYEirjOGq+YLixyt6a6oH7DBVQUPQBjsdt7xGbUJE+yjTtykUvpvF7eWLsfpEBlbpg==" saltValue="/m+iOu8ViU3vRZYLBYmcfA==" spinCount="100000" sheet="1" objects="1" scenarios="1"/>
  <protectedRanges>
    <protectedRange sqref="B41:E50" name="Plage4"/>
    <protectedRange sqref="H41:I50" name="Plage3_1"/>
    <protectedRange sqref="B8:F10 J8:M10" name="Plage1_3_1"/>
  </protectedRanges>
  <mergeCells count="90">
    <mergeCell ref="H55:L55"/>
    <mergeCell ref="H57:L57"/>
    <mergeCell ref="C59:D59"/>
    <mergeCell ref="H59:L59"/>
    <mergeCell ref="B50:C50"/>
    <mergeCell ref="D50:E50"/>
    <mergeCell ref="F50:G50"/>
    <mergeCell ref="H51:I51"/>
    <mergeCell ref="J51:K51"/>
    <mergeCell ref="A53:G53"/>
    <mergeCell ref="J50:K50"/>
    <mergeCell ref="A52:G52"/>
    <mergeCell ref="J10:M10"/>
    <mergeCell ref="H22:I22"/>
    <mergeCell ref="H41:I41"/>
    <mergeCell ref="B26:M26"/>
    <mergeCell ref="A32:M32"/>
    <mergeCell ref="H23:I23"/>
    <mergeCell ref="A25:M25"/>
    <mergeCell ref="A34:M34"/>
    <mergeCell ref="E23:F23"/>
    <mergeCell ref="J40:K40"/>
    <mergeCell ref="J41:K41"/>
    <mergeCell ref="A35:M35"/>
    <mergeCell ref="A36:M36"/>
    <mergeCell ref="A39:F39"/>
    <mergeCell ref="B40:C40"/>
    <mergeCell ref="D40:E40"/>
    <mergeCell ref="B11:C11"/>
    <mergeCell ref="A2:M2"/>
    <mergeCell ref="A3:M3"/>
    <mergeCell ref="A4:M4"/>
    <mergeCell ref="A5:M5"/>
    <mergeCell ref="A6:M6"/>
    <mergeCell ref="A7:M7"/>
    <mergeCell ref="D11:E11"/>
    <mergeCell ref="F11:G11"/>
    <mergeCell ref="H11:I11"/>
    <mergeCell ref="B8:F8"/>
    <mergeCell ref="H8:I8"/>
    <mergeCell ref="J8:M8"/>
    <mergeCell ref="H9:I9"/>
    <mergeCell ref="B10:F10"/>
    <mergeCell ref="H10:I10"/>
    <mergeCell ref="D41:E41"/>
    <mergeCell ref="B12:F12"/>
    <mergeCell ref="H12:I12"/>
    <mergeCell ref="J12:M12"/>
    <mergeCell ref="A15:M15"/>
    <mergeCell ref="A18:M18"/>
    <mergeCell ref="A33:M33"/>
    <mergeCell ref="A16:M16"/>
    <mergeCell ref="A17:M17"/>
    <mergeCell ref="A20:M20"/>
    <mergeCell ref="E22:F22"/>
    <mergeCell ref="F40:G40"/>
    <mergeCell ref="H40:I40"/>
    <mergeCell ref="B41:C41"/>
    <mergeCell ref="F41:G41"/>
    <mergeCell ref="B42:C43"/>
    <mergeCell ref="D42:E43"/>
    <mergeCell ref="F42:G43"/>
    <mergeCell ref="H42:I43"/>
    <mergeCell ref="J42:K43"/>
    <mergeCell ref="B44:C44"/>
    <mergeCell ref="D44:E44"/>
    <mergeCell ref="F44:G44"/>
    <mergeCell ref="J48:K48"/>
    <mergeCell ref="H44:I44"/>
    <mergeCell ref="B45:C46"/>
    <mergeCell ref="D45:E46"/>
    <mergeCell ref="F45:G46"/>
    <mergeCell ref="H45:I46"/>
    <mergeCell ref="J45:K46"/>
    <mergeCell ref="J44:K44"/>
    <mergeCell ref="B47:C47"/>
    <mergeCell ref="D47:E47"/>
    <mergeCell ref="F47:G47"/>
    <mergeCell ref="H47:I47"/>
    <mergeCell ref="J47:K47"/>
    <mergeCell ref="B48:C48"/>
    <mergeCell ref="D48:E48"/>
    <mergeCell ref="J49:K49"/>
    <mergeCell ref="H50:I50"/>
    <mergeCell ref="F48:G48"/>
    <mergeCell ref="H48:I48"/>
    <mergeCell ref="B49:C49"/>
    <mergeCell ref="D49:E49"/>
    <mergeCell ref="F49:G49"/>
    <mergeCell ref="H49:I49"/>
  </mergeCells>
  <dataValidations disablePrompts="1" count="1">
    <dataValidation type="list" allowBlank="1" showInputMessage="1" showErrorMessage="1" promptTitle="Menu_BYE" sqref="M34:M35 M37:M38 M40:M43" xr:uid="{00000000-0002-0000-1F00-000000000000}">
      <formula1>Menu_Bye</formula1>
    </dataValidation>
  </dataValidations>
  <printOptions horizontalCentered="1"/>
  <pageMargins left="0" right="0" top="0.55118110236220474" bottom="0.35433070866141736" header="0.31496062992125984" footer="0.31496062992125984"/>
  <pageSetup scale="79" orientation="portrait" r:id="rId1"/>
  <headerFooter>
    <oddHeader>&amp;LLauréats 2019</oddHeader>
    <oddFooter>&amp;LCandidat 3&amp;C&amp;14PATINAGE LAURENTIDES&amp;R&amp;A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92D050"/>
  </sheetPr>
  <dimension ref="A1:AD57"/>
  <sheetViews>
    <sheetView showGridLines="0" topLeftCell="A17" zoomScaleNormal="100" workbookViewId="0">
      <selection activeCell="A31" sqref="A31"/>
    </sheetView>
  </sheetViews>
  <sheetFormatPr baseColWidth="10" defaultRowHeight="12.75" x14ac:dyDescent="0.2"/>
  <cols>
    <col min="1" max="1" width="25.85546875" style="210" customWidth="1"/>
    <col min="2" max="7" width="5.28515625" style="210" customWidth="1"/>
    <col min="8" max="8" width="5.28515625" style="211" customWidth="1"/>
    <col min="9" max="12" width="5.28515625" style="210" customWidth="1"/>
    <col min="13" max="13" width="12.140625" style="210" customWidth="1"/>
    <col min="14" max="30" width="11.42578125" style="210"/>
    <col min="31" max="16384" width="11.42578125" style="212"/>
  </cols>
  <sheetData>
    <row r="1" spans="1:30" x14ac:dyDescent="0.2">
      <c r="A1" s="209"/>
      <c r="B1" s="209"/>
      <c r="C1" s="209"/>
      <c r="D1" s="209"/>
      <c r="E1" s="209"/>
      <c r="F1" s="209"/>
    </row>
    <row r="2" spans="1:30" x14ac:dyDescent="0.2">
      <c r="A2" s="794" t="s">
        <v>14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</row>
    <row r="3" spans="1:30" x14ac:dyDescent="0.2">
      <c r="A3" s="795" t="s">
        <v>43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</row>
    <row r="4" spans="1:30" s="214" customForma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</row>
    <row r="5" spans="1:30" s="214" customFormat="1" ht="15.75" customHeight="1" x14ac:dyDescent="0.25">
      <c r="A5" s="799" t="s">
        <v>5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  <c r="N5" s="215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</row>
    <row r="6" spans="1:30" s="214" customFormat="1" ht="15.75" customHeight="1" x14ac:dyDescent="0.25">
      <c r="A6" s="801" t="str">
        <f>+gestion!B34</f>
        <v>PAIRE DE STYLE LIBRE SENIOR</v>
      </c>
      <c r="B6" s="801"/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1"/>
      <c r="N6" s="215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</row>
    <row r="8" spans="1:30" x14ac:dyDescent="0.2">
      <c r="A8" s="216" t="s">
        <v>410</v>
      </c>
      <c r="B8" s="790"/>
      <c r="C8" s="790"/>
      <c r="D8" s="790"/>
      <c r="E8" s="790"/>
      <c r="F8" s="790"/>
      <c r="H8" s="800" t="s">
        <v>51</v>
      </c>
      <c r="I8" s="800"/>
      <c r="J8" s="800"/>
      <c r="K8" s="807"/>
      <c r="L8" s="807"/>
      <c r="M8" s="807"/>
    </row>
    <row r="9" spans="1:30" x14ac:dyDescent="0.2">
      <c r="A9" s="216"/>
      <c r="B9" s="217"/>
      <c r="C9" s="217"/>
      <c r="D9" s="217"/>
      <c r="E9" s="217"/>
      <c r="F9" s="217"/>
      <c r="H9" s="261"/>
      <c r="I9" s="261"/>
      <c r="J9" s="261"/>
      <c r="K9" s="218"/>
      <c r="L9" s="218"/>
      <c r="M9" s="218"/>
    </row>
    <row r="10" spans="1:30" x14ac:dyDescent="0.2">
      <c r="A10" s="216" t="s">
        <v>74</v>
      </c>
      <c r="B10" s="790"/>
      <c r="C10" s="790"/>
      <c r="D10" s="790"/>
      <c r="E10" s="790"/>
      <c r="F10" s="790"/>
      <c r="H10" s="791" t="s">
        <v>13</v>
      </c>
      <c r="I10" s="791"/>
      <c r="J10" s="791"/>
      <c r="K10" s="807"/>
      <c r="L10" s="807"/>
      <c r="M10" s="807"/>
    </row>
    <row r="11" spans="1:30" x14ac:dyDescent="0.2">
      <c r="A11" s="294"/>
      <c r="B11" s="802"/>
      <c r="C11" s="802"/>
      <c r="D11" s="800"/>
      <c r="E11" s="800"/>
      <c r="F11" s="802"/>
      <c r="G11" s="802"/>
      <c r="H11" s="219"/>
    </row>
    <row r="12" spans="1:30" x14ac:dyDescent="0.2">
      <c r="A12" s="294" t="s">
        <v>50</v>
      </c>
      <c r="B12" s="790">
        <f>'données a remplir'!$E$7</f>
        <v>0</v>
      </c>
      <c r="C12" s="790"/>
      <c r="D12" s="790"/>
      <c r="E12" s="790"/>
      <c r="F12" s="790"/>
      <c r="H12" s="808" t="s">
        <v>380</v>
      </c>
      <c r="I12" s="808"/>
      <c r="J12" s="808"/>
      <c r="K12" s="807">
        <f>+'données a remplir'!E6</f>
        <v>0</v>
      </c>
      <c r="L12" s="807"/>
      <c r="M12" s="807"/>
    </row>
    <row r="13" spans="1:30" x14ac:dyDescent="0.2">
      <c r="A13" s="294"/>
      <c r="B13" s="313"/>
      <c r="C13" s="313"/>
      <c r="D13" s="313"/>
      <c r="E13" s="313"/>
      <c r="F13" s="313"/>
      <c r="H13" s="216"/>
      <c r="I13" s="216"/>
      <c r="J13" s="216"/>
      <c r="K13" s="314"/>
      <c r="L13" s="314"/>
      <c r="M13" s="221"/>
    </row>
    <row r="14" spans="1:30" ht="15" x14ac:dyDescent="0.25">
      <c r="A14" s="315" t="s">
        <v>411</v>
      </c>
      <c r="B14" s="221"/>
      <c r="C14" s="221"/>
      <c r="D14" s="220"/>
      <c r="E14" s="222"/>
      <c r="F14" s="222"/>
    </row>
    <row r="15" spans="1:30" x14ac:dyDescent="0.2">
      <c r="A15" s="216" t="s">
        <v>48</v>
      </c>
      <c r="B15" s="790"/>
      <c r="C15" s="790"/>
      <c r="D15" s="790"/>
      <c r="E15" s="790"/>
      <c r="F15" s="790"/>
      <c r="H15" s="800" t="s">
        <v>51</v>
      </c>
      <c r="I15" s="800"/>
      <c r="J15" s="800"/>
      <c r="K15" s="807"/>
      <c r="L15" s="807"/>
      <c r="M15" s="807"/>
    </row>
    <row r="16" spans="1:30" x14ac:dyDescent="0.2">
      <c r="A16" s="216"/>
      <c r="B16" s="217"/>
      <c r="C16" s="217"/>
      <c r="D16" s="217"/>
      <c r="E16" s="217"/>
      <c r="F16" s="217"/>
      <c r="H16" s="261"/>
      <c r="I16" s="261"/>
      <c r="J16" s="261"/>
      <c r="K16" s="218"/>
      <c r="L16" s="218"/>
      <c r="M16" s="218"/>
    </row>
    <row r="17" spans="1:13" x14ac:dyDescent="0.2">
      <c r="A17" s="216" t="s">
        <v>74</v>
      </c>
      <c r="B17" s="790"/>
      <c r="C17" s="790"/>
      <c r="D17" s="790"/>
      <c r="E17" s="790"/>
      <c r="F17" s="790"/>
      <c r="H17" s="791" t="s">
        <v>13</v>
      </c>
      <c r="I17" s="791"/>
      <c r="J17" s="791"/>
      <c r="K17" s="807"/>
      <c r="L17" s="807"/>
      <c r="M17" s="807"/>
    </row>
    <row r="18" spans="1:13" x14ac:dyDescent="0.2">
      <c r="A18" s="294"/>
      <c r="B18" s="802"/>
      <c r="C18" s="802"/>
      <c r="D18" s="800"/>
      <c r="E18" s="800"/>
      <c r="F18" s="802"/>
      <c r="G18" s="802"/>
      <c r="H18" s="219"/>
    </row>
    <row r="19" spans="1:13" x14ac:dyDescent="0.2">
      <c r="A19" s="294" t="s">
        <v>50</v>
      </c>
      <c r="B19" s="790"/>
      <c r="C19" s="790"/>
      <c r="D19" s="790"/>
      <c r="E19" s="790"/>
      <c r="F19" s="790"/>
      <c r="H19" s="808" t="s">
        <v>380</v>
      </c>
      <c r="I19" s="808"/>
      <c r="J19" s="808"/>
      <c r="K19" s="807"/>
      <c r="L19" s="807"/>
      <c r="M19" s="807"/>
    </row>
    <row r="20" spans="1:13" ht="12.6" customHeight="1" x14ac:dyDescent="0.2"/>
    <row r="21" spans="1:13" ht="12.6" customHeight="1" x14ac:dyDescent="0.2">
      <c r="A21" s="223" t="s">
        <v>416</v>
      </c>
    </row>
    <row r="22" spans="1:13" x14ac:dyDescent="0.2">
      <c r="A22" s="210" t="str">
        <f>gestion!$V$60</f>
        <v>Chaque Club enverra la candidature des athlètes en couple contenant le résultat final de chacune des compétitions</v>
      </c>
    </row>
    <row r="23" spans="1:13" x14ac:dyDescent="0.2">
      <c r="A23" s="210" t="str">
        <f>gestion!$V$61</f>
        <v>auxquelles ils/elles ont participé (régionales, provinciales, nationales, internationales &amp; mondiales), peu importe le</v>
      </c>
    </row>
    <row r="24" spans="1:13" x14ac:dyDescent="0.2">
      <c r="A24" s="210" t="str">
        <f>gestion!$V$62</f>
        <v>résultat.  Le comité examinera l'ensemble des dossiers et déterminera le couple lauréat.  Un seul couple par</v>
      </c>
    </row>
    <row r="25" spans="1:13" x14ac:dyDescent="0.2">
      <c r="A25" s="210" t="str">
        <f>gestion!$V$63</f>
        <v>catégorie sera honoré.</v>
      </c>
    </row>
    <row r="26" spans="1:13" ht="15" customHeight="1" x14ac:dyDescent="0.2">
      <c r="A26" s="225"/>
      <c r="B26" s="222"/>
      <c r="C26" s="222"/>
      <c r="D26" s="222"/>
      <c r="E26" s="222"/>
      <c r="F26" s="226"/>
    </row>
    <row r="27" spans="1:13" ht="15" customHeight="1" x14ac:dyDescent="0.2">
      <c r="A27" s="227" t="s">
        <v>66</v>
      </c>
      <c r="B27" s="222"/>
      <c r="C27" s="222"/>
      <c r="D27" s="222"/>
      <c r="E27" s="222"/>
      <c r="F27" s="226"/>
    </row>
    <row r="28" spans="1:13" ht="15" customHeight="1" x14ac:dyDescent="0.2">
      <c r="A28" s="225"/>
      <c r="B28" s="803" t="s">
        <v>377</v>
      </c>
      <c r="C28" s="804"/>
      <c r="D28" s="804"/>
      <c r="E28" s="804"/>
      <c r="F28" s="804"/>
      <c r="G28" s="804"/>
      <c r="H28" s="804"/>
      <c r="I28" s="804"/>
      <c r="J28" s="804"/>
      <c r="K28" s="804"/>
      <c r="L28" s="804"/>
      <c r="M28" s="805"/>
    </row>
    <row r="29" spans="1:13" ht="13.5" thickBot="1" x14ac:dyDescent="0.25">
      <c r="A29" s="228" t="str">
        <f>tableau!A16</f>
        <v>Catégorie</v>
      </c>
      <c r="B29" s="229">
        <v>1</v>
      </c>
      <c r="C29" s="229">
        <v>2</v>
      </c>
      <c r="D29" s="229">
        <v>3</v>
      </c>
      <c r="E29" s="229">
        <v>4</v>
      </c>
      <c r="F29" s="229">
        <v>5</v>
      </c>
      <c r="G29" s="229">
        <v>6</v>
      </c>
      <c r="H29" s="230">
        <v>7</v>
      </c>
      <c r="I29" s="229">
        <v>8</v>
      </c>
      <c r="J29" s="229">
        <v>9</v>
      </c>
      <c r="K29" s="229">
        <v>10</v>
      </c>
      <c r="L29" s="229" t="s">
        <v>378</v>
      </c>
      <c r="M29" s="231" t="s">
        <v>105</v>
      </c>
    </row>
    <row r="30" spans="1:13" ht="64.5" thickTop="1" x14ac:dyDescent="0.2">
      <c r="A30" s="232" t="s">
        <v>379</v>
      </c>
      <c r="B30" s="233">
        <f>tableau!C17</f>
        <v>20</v>
      </c>
      <c r="C30" s="233">
        <f>tableau!D17</f>
        <v>18</v>
      </c>
      <c r="D30" s="233">
        <f>tableau!E17</f>
        <v>16</v>
      </c>
      <c r="E30" s="233">
        <f>tableau!F17</f>
        <v>14</v>
      </c>
      <c r="F30" s="233">
        <f>tableau!G17</f>
        <v>8</v>
      </c>
      <c r="G30" s="233">
        <f>tableau!H17</f>
        <v>7</v>
      </c>
      <c r="H30" s="233">
        <f>tableau!I17</f>
        <v>6</v>
      </c>
      <c r="I30" s="233">
        <f>tableau!J17</f>
        <v>5</v>
      </c>
      <c r="J30" s="233">
        <f>tableau!K17</f>
        <v>4</v>
      </c>
      <c r="K30" s="233">
        <f>tableau!L17</f>
        <v>3</v>
      </c>
      <c r="L30" s="233">
        <f>tableau!M17</f>
        <v>1</v>
      </c>
      <c r="M30" s="234">
        <v>16</v>
      </c>
    </row>
    <row r="31" spans="1:13" ht="63.75" x14ac:dyDescent="0.2">
      <c r="A31" s="235" t="s">
        <v>583</v>
      </c>
      <c r="B31" s="236">
        <f>tableau!C18</f>
        <v>25</v>
      </c>
      <c r="C31" s="236">
        <f>tableau!D18</f>
        <v>23</v>
      </c>
      <c r="D31" s="236">
        <f>tableau!E18</f>
        <v>20</v>
      </c>
      <c r="E31" s="236">
        <f>tableau!F18</f>
        <v>18</v>
      </c>
      <c r="F31" s="236">
        <f>tableau!G18</f>
        <v>11</v>
      </c>
      <c r="G31" s="236">
        <f>tableau!H18</f>
        <v>10</v>
      </c>
      <c r="H31" s="236">
        <f>tableau!I18</f>
        <v>9</v>
      </c>
      <c r="I31" s="236">
        <f>tableau!J18</f>
        <v>8</v>
      </c>
      <c r="J31" s="236">
        <f>tableau!K18</f>
        <v>7</v>
      </c>
      <c r="K31" s="236">
        <f>tableau!L18</f>
        <v>6</v>
      </c>
      <c r="L31" s="236">
        <f>tableau!M18</f>
        <v>3</v>
      </c>
      <c r="M31" s="237">
        <v>20</v>
      </c>
    </row>
    <row r="32" spans="1:13" x14ac:dyDescent="0.2">
      <c r="E32" s="225"/>
      <c r="F32" s="225"/>
    </row>
    <row r="33" spans="1:13" x14ac:dyDescent="0.2">
      <c r="A33" s="223" t="s">
        <v>419</v>
      </c>
    </row>
    <row r="34" spans="1:13" x14ac:dyDescent="0.2">
      <c r="A34" s="782" t="s">
        <v>477</v>
      </c>
      <c r="B34" s="782"/>
      <c r="C34" s="782"/>
      <c r="D34" s="782"/>
      <c r="E34" s="782"/>
      <c r="F34" s="782"/>
      <c r="G34" s="782"/>
      <c r="H34" s="782"/>
      <c r="I34" s="782"/>
      <c r="J34" s="782"/>
      <c r="K34" s="782"/>
      <c r="L34" s="782"/>
      <c r="M34" s="782"/>
    </row>
    <row r="35" spans="1:13" x14ac:dyDescent="0.2">
      <c r="A35" s="782" t="s">
        <v>385</v>
      </c>
      <c r="B35" s="782"/>
      <c r="C35" s="782"/>
      <c r="D35" s="782"/>
      <c r="E35" s="782"/>
      <c r="F35" s="782"/>
      <c r="G35" s="782"/>
      <c r="H35" s="782"/>
      <c r="I35" s="782"/>
      <c r="J35" s="782"/>
      <c r="K35" s="782"/>
      <c r="L35" s="782"/>
      <c r="M35" s="782"/>
    </row>
    <row r="36" spans="1:13" x14ac:dyDescent="0.2">
      <c r="A36" s="782" t="s">
        <v>384</v>
      </c>
      <c r="B36" s="782"/>
      <c r="C36" s="782"/>
      <c r="D36" s="782"/>
      <c r="E36" s="782"/>
      <c r="F36" s="782"/>
      <c r="G36" s="782"/>
      <c r="H36" s="782"/>
      <c r="I36" s="782"/>
      <c r="J36" s="782"/>
      <c r="K36" s="782"/>
      <c r="L36" s="782"/>
      <c r="M36" s="782"/>
    </row>
    <row r="37" spans="1:13" x14ac:dyDescent="0.2">
      <c r="A37" s="615" t="s">
        <v>576</v>
      </c>
      <c r="B37" s="615"/>
      <c r="C37" s="615"/>
      <c r="D37" s="615"/>
      <c r="E37" s="615"/>
      <c r="F37" s="615"/>
      <c r="G37" s="615"/>
      <c r="H37" s="615"/>
      <c r="I37" s="615"/>
      <c r="J37" s="615"/>
      <c r="K37" s="615"/>
      <c r="L37" s="615"/>
      <c r="M37" s="615"/>
    </row>
    <row r="38" spans="1:13" ht="15.75" x14ac:dyDescent="0.25">
      <c r="A38" s="316" t="str">
        <f>gestion!$V$74</f>
        <v>S.V.P. inscrire toutes les informations du ou de la partenaire</v>
      </c>
    </row>
    <row r="39" spans="1:13" x14ac:dyDescent="0.2">
      <c r="A39" s="250" t="str">
        <f>gestion!$V$43</f>
        <v xml:space="preserve">N.B. :  Joindre une copie très lisible des résultats de compétition </v>
      </c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</row>
    <row r="40" spans="1:13" x14ac:dyDescent="0.2">
      <c r="A40" s="903"/>
      <c r="B40" s="903"/>
      <c r="C40" s="903"/>
      <c r="D40" s="903"/>
      <c r="E40" s="903"/>
      <c r="F40" s="903"/>
    </row>
    <row r="41" spans="1:13" x14ac:dyDescent="0.2">
      <c r="A41" s="238" t="s">
        <v>31</v>
      </c>
      <c r="B41" s="904" t="s">
        <v>5</v>
      </c>
      <c r="C41" s="905"/>
      <c r="D41" s="906" t="s">
        <v>68</v>
      </c>
      <c r="E41" s="907"/>
      <c r="F41" s="908"/>
      <c r="G41" s="906" t="s">
        <v>32</v>
      </c>
      <c r="H41" s="907"/>
      <c r="I41" s="908"/>
      <c r="J41" s="906" t="s">
        <v>6</v>
      </c>
      <c r="K41" s="907"/>
      <c r="L41" s="239" t="s">
        <v>106</v>
      </c>
    </row>
    <row r="42" spans="1:13" x14ac:dyDescent="0.2">
      <c r="A42" s="240" t="str">
        <f>+gestion!W3</f>
        <v>Provinciaux d'été</v>
      </c>
      <c r="B42" s="788"/>
      <c r="C42" s="789"/>
      <c r="D42" s="789" t="s">
        <v>45</v>
      </c>
      <c r="E42" s="789"/>
      <c r="F42" s="789"/>
      <c r="G42" s="793"/>
      <c r="H42" s="793"/>
      <c r="I42" s="793"/>
      <c r="J42" s="909">
        <f>IF(L42="oui",16,IF(ISTEXT(G42)=TRUE,0,IF(G42&gt;=1,IF(G42&gt;=11,1,HLOOKUP(G42,tableau!$C$16:$L$18,2,FALSE)),0)))</f>
        <v>0</v>
      </c>
      <c r="K42" s="909"/>
      <c r="L42" s="241"/>
    </row>
    <row r="43" spans="1:13" x14ac:dyDescent="0.2">
      <c r="A43" s="317" t="str">
        <f>gestion!W7</f>
        <v>Georges-Ethier</v>
      </c>
      <c r="B43" s="788"/>
      <c r="C43" s="789"/>
      <c r="D43" s="789" t="s">
        <v>45</v>
      </c>
      <c r="E43" s="789"/>
      <c r="F43" s="789"/>
      <c r="G43" s="793"/>
      <c r="H43" s="793"/>
      <c r="I43" s="793"/>
      <c r="J43" s="909">
        <f>IF(L43="oui",16,IF(ISTEXT(G43)=TRUE,0,IF(G43&gt;=1,IF(G43&gt;=11,1,HLOOKUP(G43,tableau!$C$16:$L$18,2,FALSE)),0)))</f>
        <v>0</v>
      </c>
      <c r="K43" s="909"/>
      <c r="L43" s="241" t="s">
        <v>383</v>
      </c>
    </row>
    <row r="44" spans="1:13" x14ac:dyDescent="0.2">
      <c r="A44" s="240" t="str">
        <f>+gestion!W8</f>
        <v>Section A</v>
      </c>
      <c r="B44" s="788"/>
      <c r="C44" s="789"/>
      <c r="D44" s="789" t="s">
        <v>45</v>
      </c>
      <c r="E44" s="789"/>
      <c r="F44" s="789"/>
      <c r="G44" s="793"/>
      <c r="H44" s="793"/>
      <c r="I44" s="793"/>
      <c r="J44" s="909">
        <f>IF(L44="oui",16,IF(ISTEXT(G44)=TRUE,0,IF(G44&gt;=1,IF(G44&gt;=11,1,HLOOKUP(G44,tableau!$C$16:$L$18,2,FALSE)),0)))</f>
        <v>0</v>
      </c>
      <c r="K44" s="909"/>
      <c r="L44" s="241" t="s">
        <v>383</v>
      </c>
    </row>
    <row r="45" spans="1:13" x14ac:dyDescent="0.2">
      <c r="A45" s="240" t="str">
        <f>+gestion!W9</f>
        <v>Défi Patinage Canada</v>
      </c>
      <c r="B45" s="788"/>
      <c r="C45" s="789"/>
      <c r="D45" s="789" t="s">
        <v>45</v>
      </c>
      <c r="E45" s="789"/>
      <c r="F45" s="789"/>
      <c r="G45" s="793"/>
      <c r="H45" s="793"/>
      <c r="I45" s="793"/>
      <c r="J45" s="909">
        <f>IF(L45="oui",20,IF(ISTEXT(G45)=TRUE,0,IF(G45&gt;=1,IF(G45&gt;=11,3,HLOOKUP(G45,tableau!$C$16:$L$18,3,FALSE)),0)))</f>
        <v>0</v>
      </c>
      <c r="K45" s="909"/>
      <c r="L45" s="241" t="s">
        <v>383</v>
      </c>
    </row>
    <row r="46" spans="1:13" x14ac:dyDescent="0.2">
      <c r="A46" s="240" t="str">
        <f>+gestion!W10</f>
        <v>Championnats Canadiens</v>
      </c>
      <c r="B46" s="788"/>
      <c r="C46" s="789"/>
      <c r="D46" s="789" t="s">
        <v>45</v>
      </c>
      <c r="E46" s="789"/>
      <c r="F46" s="789"/>
      <c r="G46" s="793"/>
      <c r="H46" s="793"/>
      <c r="I46" s="793"/>
      <c r="J46" s="909">
        <f>IF(L46="oui",20,IF(ISTEXT(G46)=TRUE,0,IF(G46&gt;=1,IF(G46&gt;=11,3,HLOOKUP(G46,tableau!$C$16:$L$18,3,FALSE)),0)))</f>
        <v>0</v>
      </c>
      <c r="K46" s="909"/>
      <c r="L46" s="241"/>
    </row>
    <row r="47" spans="1:13" x14ac:dyDescent="0.2">
      <c r="A47" s="240" t="str">
        <f>_xlfn.CONCAT(gestion!$W$11," 1")</f>
        <v>Internationale 1</v>
      </c>
      <c r="B47" s="788"/>
      <c r="C47" s="789"/>
      <c r="D47" s="789" t="s">
        <v>45</v>
      </c>
      <c r="E47" s="789"/>
      <c r="F47" s="789"/>
      <c r="G47" s="793"/>
      <c r="H47" s="793"/>
      <c r="I47" s="793"/>
      <c r="J47" s="909">
        <f>IF(L47="oui",20,IF(ISTEXT(G47)=TRUE,0,IF(G47&gt;=1,IF(G47&gt;=11,3,HLOOKUP(G47,tableau!$C$16:$L$18,3,FALSE)),0)))</f>
        <v>0</v>
      </c>
      <c r="K47" s="909"/>
      <c r="L47" s="241"/>
    </row>
    <row r="48" spans="1:13" x14ac:dyDescent="0.2">
      <c r="A48" s="240" t="str">
        <f>_xlfn.CONCAT(gestion!$W$11," 2")</f>
        <v>Internationale 2</v>
      </c>
      <c r="B48" s="788"/>
      <c r="C48" s="789"/>
      <c r="D48" s="789" t="s">
        <v>45</v>
      </c>
      <c r="E48" s="789"/>
      <c r="F48" s="789"/>
      <c r="G48" s="793"/>
      <c r="H48" s="793"/>
      <c r="I48" s="793"/>
      <c r="J48" s="909">
        <f>IF(L48="oui",20,IF(ISTEXT(G48)=TRUE,0,IF(G48&gt;=1,IF(G48&gt;=11,3,HLOOKUP(G48,tableau!$C$16:$L$18,3,FALSE)),0)))</f>
        <v>0</v>
      </c>
      <c r="K48" s="909"/>
      <c r="L48" s="241"/>
    </row>
    <row r="49" spans="1:30" x14ac:dyDescent="0.2">
      <c r="A49" s="242" t="str">
        <f>_xlfn.CONCAT(gestion!$W$11," 3")</f>
        <v>Internationale 3</v>
      </c>
      <c r="B49" s="812"/>
      <c r="C49" s="813"/>
      <c r="D49" s="813" t="s">
        <v>45</v>
      </c>
      <c r="E49" s="813"/>
      <c r="F49" s="813"/>
      <c r="G49" s="814"/>
      <c r="H49" s="814"/>
      <c r="I49" s="814"/>
      <c r="J49" s="910">
        <f>IF(L49="oui",20,IF(ISTEXT(G49)=TRUE,0,IF(G49&gt;=1,IF(G49&gt;=11,3,HLOOKUP(G49,tableau!$C$16:$L$18,3,FALSE)),0)))</f>
        <v>0</v>
      </c>
      <c r="K49" s="910"/>
      <c r="L49" s="243"/>
    </row>
    <row r="50" spans="1:30" s="264" customFormat="1" ht="13.5" thickBot="1" x14ac:dyDescent="0.25">
      <c r="A50" s="262"/>
      <c r="B50" s="262"/>
      <c r="C50" s="223"/>
      <c r="D50" s="223"/>
      <c r="E50" s="288"/>
      <c r="F50" s="288"/>
      <c r="G50" s="785" t="s">
        <v>36</v>
      </c>
      <c r="H50" s="785"/>
      <c r="I50" s="785"/>
      <c r="J50" s="783">
        <f>SUM(J42:J49)</f>
        <v>0</v>
      </c>
      <c r="K50" s="78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</row>
    <row r="51" spans="1:30" ht="13.5" thickTop="1" x14ac:dyDescent="0.2">
      <c r="A51" s="225"/>
      <c r="B51" s="222"/>
      <c r="C51" s="222"/>
      <c r="D51" s="244"/>
      <c r="E51" s="244"/>
      <c r="F51" s="226"/>
    </row>
    <row r="53" spans="1:30" x14ac:dyDescent="0.2">
      <c r="B53" s="780" t="s">
        <v>52</v>
      </c>
      <c r="C53" s="780"/>
      <c r="D53" s="780"/>
      <c r="E53" s="780"/>
      <c r="F53" s="780"/>
      <c r="H53" s="781" t="str">
        <f>+'données a remplir'!F8</f>
        <v/>
      </c>
      <c r="I53" s="781"/>
      <c r="J53" s="781"/>
      <c r="K53" s="781"/>
      <c r="L53" s="781"/>
      <c r="M53" s="781"/>
    </row>
    <row r="54" spans="1:30" x14ac:dyDescent="0.2">
      <c r="B54" s="293"/>
      <c r="C54" s="293"/>
      <c r="D54" s="245"/>
      <c r="H54" s="245"/>
      <c r="I54" s="245"/>
      <c r="J54" s="245"/>
    </row>
    <row r="55" spans="1:30" x14ac:dyDescent="0.2">
      <c r="B55" s="780" t="s">
        <v>53</v>
      </c>
      <c r="C55" s="780"/>
      <c r="D55" s="780"/>
      <c r="E55" s="780"/>
      <c r="F55" s="780"/>
      <c r="H55" s="781" t="str">
        <f>+'données a remplir'!F9</f>
        <v/>
      </c>
      <c r="I55" s="781"/>
      <c r="J55" s="781"/>
      <c r="K55" s="781"/>
      <c r="L55" s="781"/>
      <c r="M55" s="781"/>
    </row>
    <row r="56" spans="1:30" x14ac:dyDescent="0.2">
      <c r="B56" s="293"/>
      <c r="C56" s="293"/>
      <c r="D56" s="245"/>
      <c r="H56" s="245"/>
      <c r="I56" s="245"/>
      <c r="J56" s="245"/>
    </row>
    <row r="57" spans="1:30" x14ac:dyDescent="0.2">
      <c r="B57" s="780" t="s">
        <v>54</v>
      </c>
      <c r="C57" s="780"/>
      <c r="D57" s="780"/>
      <c r="E57" s="780"/>
      <c r="F57" s="780"/>
      <c r="H57" s="781" t="str">
        <f>+'données a remplir'!F10</f>
        <v/>
      </c>
      <c r="I57" s="781"/>
      <c r="J57" s="781"/>
      <c r="K57" s="781"/>
      <c r="L57" s="781"/>
      <c r="M57" s="781"/>
    </row>
  </sheetData>
  <sheetProtection algorithmName="SHA-512" hashValue="LFhrRvYujhyuUVzC9jx/nLd5JqzkJxFeFn1LzxJdAEHEBx5ZcSeMTNLKjEKPWj2aZVE5ECauU0YG5UR0NnPJ+A==" saltValue="BL7dTigTHC0cKStJtZIf6g==" spinCount="100000" sheet="1" objects="1" scenarios="1"/>
  <protectedRanges>
    <protectedRange sqref="B8:F10 K8:M10 B15:G19 K15:M19" name="Plage1"/>
    <protectedRange sqref="G42:I49" name="Plage2"/>
    <protectedRange sqref="B42:C49 A47:A49" name="Plage1_1_1_1"/>
    <protectedRange sqref="L43:L45" name="Plage5"/>
  </protectedRanges>
  <mergeCells count="78">
    <mergeCell ref="D18:E18"/>
    <mergeCell ref="B48:C48"/>
    <mergeCell ref="D48:F48"/>
    <mergeCell ref="G48:I48"/>
    <mergeCell ref="J48:K48"/>
    <mergeCell ref="B47:C47"/>
    <mergeCell ref="D47:F47"/>
    <mergeCell ref="B46:C46"/>
    <mergeCell ref="D46:F46"/>
    <mergeCell ref="G46:I46"/>
    <mergeCell ref="J46:K46"/>
    <mergeCell ref="G47:I47"/>
    <mergeCell ref="J47:K47"/>
    <mergeCell ref="B44:C44"/>
    <mergeCell ref="D44:F44"/>
    <mergeCell ref="G44:I44"/>
    <mergeCell ref="B53:F53"/>
    <mergeCell ref="H53:M53"/>
    <mergeCell ref="B55:F55"/>
    <mergeCell ref="H55:M55"/>
    <mergeCell ref="B57:F57"/>
    <mergeCell ref="H57:M57"/>
    <mergeCell ref="G50:I50"/>
    <mergeCell ref="J50:K50"/>
    <mergeCell ref="B49:C49"/>
    <mergeCell ref="D49:F49"/>
    <mergeCell ref="G49:I49"/>
    <mergeCell ref="J49:K49"/>
    <mergeCell ref="J44:K44"/>
    <mergeCell ref="B45:C45"/>
    <mergeCell ref="D45:F45"/>
    <mergeCell ref="G45:I45"/>
    <mergeCell ref="J45:K45"/>
    <mergeCell ref="B42:C42"/>
    <mergeCell ref="D42:F42"/>
    <mergeCell ref="G42:I42"/>
    <mergeCell ref="J42:K42"/>
    <mergeCell ref="B43:C43"/>
    <mergeCell ref="D43:F43"/>
    <mergeCell ref="G43:I43"/>
    <mergeCell ref="J43:K43"/>
    <mergeCell ref="A40:F40"/>
    <mergeCell ref="B41:C41"/>
    <mergeCell ref="D41:F41"/>
    <mergeCell ref="G41:I41"/>
    <mergeCell ref="J41:K41"/>
    <mergeCell ref="B11:C11"/>
    <mergeCell ref="D11:E11"/>
    <mergeCell ref="F11:G11"/>
    <mergeCell ref="B12:F12"/>
    <mergeCell ref="H12:J12"/>
    <mergeCell ref="B8:F8"/>
    <mergeCell ref="H8:J8"/>
    <mergeCell ref="K8:M8"/>
    <mergeCell ref="B10:F10"/>
    <mergeCell ref="H10:J10"/>
    <mergeCell ref="K10:M10"/>
    <mergeCell ref="A2:M2"/>
    <mergeCell ref="A3:M3"/>
    <mergeCell ref="A4:M4"/>
    <mergeCell ref="A5:M5"/>
    <mergeCell ref="A6:M6"/>
    <mergeCell ref="K19:M19"/>
    <mergeCell ref="K12:M12"/>
    <mergeCell ref="A36:M36"/>
    <mergeCell ref="A34:M34"/>
    <mergeCell ref="A35:M35"/>
    <mergeCell ref="B28:M28"/>
    <mergeCell ref="F18:G18"/>
    <mergeCell ref="B19:F19"/>
    <mergeCell ref="H19:J19"/>
    <mergeCell ref="B15:F15"/>
    <mergeCell ref="H15:J15"/>
    <mergeCell ref="K15:M15"/>
    <mergeCell ref="B17:F17"/>
    <mergeCell ref="H17:J17"/>
    <mergeCell ref="K17:M17"/>
    <mergeCell ref="B18:C18"/>
  </mergeCells>
  <dataValidations count="1">
    <dataValidation type="list" allowBlank="1" showInputMessage="1" showErrorMessage="1" promptTitle="Menu_BYE" sqref="L42:L49" xr:uid="{00000000-0002-0000-2000-000000000000}">
      <formula1>Menu_Bye</formula1>
    </dataValidation>
  </dataValidations>
  <printOptions horizontalCentered="1"/>
  <pageMargins left="0" right="0" top="0.55118110236220474" bottom="0.74803149606299213" header="0.31496062992125984" footer="0.31496062992125984"/>
  <pageSetup scale="83" orientation="portrait" r:id="rId1"/>
  <headerFooter>
    <oddHeader>&amp;LLauréats 2019</oddHeader>
    <oddFooter>&amp;C&amp;14PATINAGE LAURENTIDES&amp;R&amp;A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661D595-6996-45EE-B667-6CC1D6243F10}">
          <x14:formula1>
            <xm:f>gestion!$J$21:$J$27</xm:f>
          </x14:formula1>
          <xm:sqref>B42:C49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92D050"/>
  </sheetPr>
  <dimension ref="A1:AD65"/>
  <sheetViews>
    <sheetView showGridLines="0" zoomScaleNormal="100" workbookViewId="0">
      <selection activeCell="B8" sqref="B8:F8"/>
    </sheetView>
  </sheetViews>
  <sheetFormatPr baseColWidth="10" defaultRowHeight="12.75" x14ac:dyDescent="0.2"/>
  <cols>
    <col min="1" max="1" width="25.85546875" style="210" customWidth="1"/>
    <col min="2" max="3" width="7.28515625" style="210" customWidth="1"/>
    <col min="4" max="4" width="9" style="210" customWidth="1"/>
    <col min="5" max="5" width="7.28515625" style="210" customWidth="1"/>
    <col min="6" max="7" width="8.85546875" style="210" customWidth="1"/>
    <col min="8" max="8" width="7.28515625" style="211" customWidth="1"/>
    <col min="9" max="12" width="7.28515625" style="210" customWidth="1"/>
    <col min="13" max="13" width="12.140625" style="210" customWidth="1"/>
    <col min="14" max="30" width="11.42578125" style="210"/>
    <col min="31" max="16384" width="11.42578125" style="212"/>
  </cols>
  <sheetData>
    <row r="1" spans="1:30" ht="9" customHeight="1" x14ac:dyDescent="0.2">
      <c r="A1" s="209"/>
      <c r="B1" s="209"/>
      <c r="C1" s="209"/>
      <c r="D1" s="209"/>
      <c r="E1" s="209"/>
      <c r="F1" s="209"/>
    </row>
    <row r="2" spans="1:30" x14ac:dyDescent="0.2">
      <c r="A2" s="794" t="s">
        <v>14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</row>
    <row r="3" spans="1:30" x14ac:dyDescent="0.2">
      <c r="A3" s="795" t="s">
        <v>43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</row>
    <row r="4" spans="1:30" s="214" customForma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</row>
    <row r="5" spans="1:30" s="214" customFormat="1" ht="15.75" customHeight="1" x14ac:dyDescent="0.25">
      <c r="A5" s="799" t="s">
        <v>5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  <c r="N5" s="215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</row>
    <row r="6" spans="1:30" s="214" customFormat="1" ht="15.75" customHeight="1" x14ac:dyDescent="0.25">
      <c r="A6" s="801" t="str">
        <f>+gestion!B35</f>
        <v xml:space="preserve"> PAIRE DE STYLE LIBRE JUNIOR</v>
      </c>
      <c r="B6" s="801"/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1"/>
      <c r="N6" s="215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</row>
    <row r="8" spans="1:30" x14ac:dyDescent="0.2">
      <c r="A8" s="216" t="s">
        <v>410</v>
      </c>
      <c r="B8" s="790"/>
      <c r="C8" s="790"/>
      <c r="D8" s="790"/>
      <c r="E8" s="790"/>
      <c r="F8" s="790"/>
      <c r="H8" s="800" t="s">
        <v>51</v>
      </c>
      <c r="I8" s="800"/>
      <c r="J8" s="800"/>
      <c r="K8" s="792"/>
      <c r="L8" s="792"/>
      <c r="M8" s="792"/>
    </row>
    <row r="9" spans="1:30" x14ac:dyDescent="0.2">
      <c r="A9" s="216"/>
      <c r="B9" s="217"/>
      <c r="C9" s="217"/>
      <c r="D9" s="217"/>
      <c r="E9" s="217"/>
      <c r="F9" s="217"/>
      <c r="H9" s="294"/>
      <c r="I9" s="294"/>
      <c r="J9" s="294"/>
      <c r="K9" s="218"/>
      <c r="L9" s="218"/>
      <c r="M9" s="218"/>
    </row>
    <row r="10" spans="1:30" x14ac:dyDescent="0.2">
      <c r="A10" s="216" t="s">
        <v>74</v>
      </c>
      <c r="B10" s="790"/>
      <c r="C10" s="790"/>
      <c r="D10" s="790"/>
      <c r="E10" s="790"/>
      <c r="F10" s="790"/>
      <c r="H10" s="800" t="s">
        <v>13</v>
      </c>
      <c r="I10" s="800"/>
      <c r="J10" s="800"/>
      <c r="K10" s="792"/>
      <c r="L10" s="792"/>
      <c r="M10" s="792"/>
    </row>
    <row r="11" spans="1:30" x14ac:dyDescent="0.2">
      <c r="A11" s="294"/>
      <c r="B11" s="802"/>
      <c r="C11" s="802"/>
      <c r="D11" s="800"/>
      <c r="E11" s="800"/>
      <c r="F11" s="318"/>
      <c r="G11" s="318"/>
      <c r="H11" s="219"/>
    </row>
    <row r="12" spans="1:30" x14ac:dyDescent="0.2">
      <c r="A12" s="294" t="s">
        <v>50</v>
      </c>
      <c r="B12" s="790">
        <f>'données a remplir'!$E$7</f>
        <v>0</v>
      </c>
      <c r="C12" s="790"/>
      <c r="D12" s="790"/>
      <c r="E12" s="790"/>
      <c r="F12" s="790"/>
      <c r="H12" s="808" t="s">
        <v>380</v>
      </c>
      <c r="I12" s="808"/>
      <c r="J12" s="808"/>
      <c r="K12" s="807">
        <f>+'données a remplir'!$E$6</f>
        <v>0</v>
      </c>
      <c r="L12" s="807"/>
      <c r="M12" s="807"/>
    </row>
    <row r="13" spans="1:30" x14ac:dyDescent="0.2">
      <c r="A13" s="294"/>
      <c r="B13" s="313"/>
      <c r="C13" s="313"/>
      <c r="D13" s="313"/>
      <c r="E13" s="313"/>
      <c r="F13" s="313"/>
      <c r="H13" s="216"/>
      <c r="I13" s="216"/>
      <c r="J13" s="216"/>
      <c r="K13" s="314"/>
      <c r="L13" s="314"/>
      <c r="M13" s="221"/>
    </row>
    <row r="14" spans="1:30" ht="15" x14ac:dyDescent="0.25">
      <c r="A14" s="315" t="s">
        <v>411</v>
      </c>
      <c r="B14" s="221"/>
      <c r="C14" s="221"/>
      <c r="D14" s="220"/>
      <c r="E14" s="222"/>
      <c r="F14" s="222"/>
    </row>
    <row r="15" spans="1:30" x14ac:dyDescent="0.2">
      <c r="A15" s="216" t="s">
        <v>48</v>
      </c>
      <c r="B15" s="790"/>
      <c r="C15" s="790"/>
      <c r="D15" s="790"/>
      <c r="E15" s="790"/>
      <c r="F15" s="790"/>
      <c r="H15" s="800" t="s">
        <v>51</v>
      </c>
      <c r="I15" s="800"/>
      <c r="J15" s="800"/>
      <c r="K15" s="792"/>
      <c r="L15" s="792"/>
      <c r="M15" s="792"/>
    </row>
    <row r="16" spans="1:30" x14ac:dyDescent="0.2">
      <c r="A16" s="216"/>
      <c r="B16" s="217"/>
      <c r="C16" s="217"/>
      <c r="D16" s="217"/>
      <c r="E16" s="217"/>
      <c r="F16" s="217"/>
      <c r="H16" s="294"/>
      <c r="I16" s="294"/>
      <c r="J16" s="294"/>
      <c r="K16" s="218"/>
      <c r="L16" s="218"/>
      <c r="M16" s="218"/>
    </row>
    <row r="17" spans="1:30" x14ac:dyDescent="0.2">
      <c r="A17" s="216" t="s">
        <v>74</v>
      </c>
      <c r="B17" s="790"/>
      <c r="C17" s="790"/>
      <c r="D17" s="790"/>
      <c r="E17" s="790"/>
      <c r="F17" s="790"/>
      <c r="H17" s="800" t="s">
        <v>13</v>
      </c>
      <c r="I17" s="800"/>
      <c r="J17" s="800"/>
      <c r="K17" s="792"/>
      <c r="L17" s="792"/>
      <c r="M17" s="792"/>
    </row>
    <row r="18" spans="1:30" x14ac:dyDescent="0.2">
      <c r="A18" s="294"/>
      <c r="B18" s="802"/>
      <c r="C18" s="802"/>
      <c r="D18" s="800"/>
      <c r="E18" s="800"/>
      <c r="F18" s="318"/>
      <c r="G18" s="318"/>
      <c r="H18" s="219"/>
    </row>
    <row r="19" spans="1:30" x14ac:dyDescent="0.2">
      <c r="A19" s="294" t="s">
        <v>50</v>
      </c>
      <c r="B19" s="790"/>
      <c r="C19" s="790"/>
      <c r="D19" s="790"/>
      <c r="E19" s="790"/>
      <c r="F19" s="790"/>
      <c r="H19" s="808" t="s">
        <v>380</v>
      </c>
      <c r="I19" s="808"/>
      <c r="J19" s="808"/>
      <c r="K19" s="319"/>
      <c r="L19" s="319"/>
      <c r="M19" s="320"/>
    </row>
    <row r="20" spans="1:30" ht="12.6" customHeight="1" x14ac:dyDescent="0.2"/>
    <row r="21" spans="1:30" ht="12.6" customHeight="1" x14ac:dyDescent="0.2">
      <c r="A21" s="223" t="s">
        <v>416</v>
      </c>
    </row>
    <row r="22" spans="1:30" x14ac:dyDescent="0.2">
      <c r="A22" s="210" t="str">
        <f>gestion!$V$60</f>
        <v>Chaque Club enverra la candidature des athlètes en couple contenant le résultat final de chacune des compétitions</v>
      </c>
    </row>
    <row r="23" spans="1:30" x14ac:dyDescent="0.2">
      <c r="A23" s="210" t="str">
        <f>gestion!$V$61</f>
        <v>auxquelles ils/elles ont participé (régionales, provinciales, nationales, internationales &amp; mondiales), peu importe le</v>
      </c>
    </row>
    <row r="24" spans="1:30" x14ac:dyDescent="0.2">
      <c r="A24" s="210" t="str">
        <f>_xlfn.CONCAT(gestion!$V$62," ",gestion!$V$63)</f>
        <v>résultat.  Le comité examinera l'ensemble des dossiers et déterminera le couple lauréat.  Un seul couple par catégorie sera honoré.</v>
      </c>
    </row>
    <row r="25" spans="1:30" ht="9.75" customHeight="1" x14ac:dyDescent="0.2">
      <c r="A25" s="225"/>
      <c r="B25" s="222"/>
      <c r="C25" s="222"/>
      <c r="D25" s="222"/>
      <c r="E25" s="222"/>
      <c r="F25" s="226"/>
    </row>
    <row r="26" spans="1:30" ht="15" customHeight="1" x14ac:dyDescent="0.2">
      <c r="A26" s="846" t="s">
        <v>397</v>
      </c>
      <c r="B26" s="846"/>
      <c r="C26" s="846"/>
      <c r="D26" s="846"/>
      <c r="E26" s="846"/>
      <c r="F26" s="846"/>
      <c r="G26" s="846"/>
      <c r="H26" s="846"/>
      <c r="I26" s="846"/>
      <c r="J26" s="846"/>
      <c r="K26" s="846"/>
      <c r="L26" s="846"/>
      <c r="M26" s="846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</row>
    <row r="27" spans="1:30" ht="15" customHeight="1" thickBot="1" x14ac:dyDescent="0.25">
      <c r="A27" s="265" t="s">
        <v>394</v>
      </c>
      <c r="B27" s="295">
        <v>2</v>
      </c>
      <c r="C27" s="295">
        <v>3</v>
      </c>
      <c r="D27" s="295">
        <v>4</v>
      </c>
      <c r="E27" s="847">
        <v>5</v>
      </c>
      <c r="F27" s="847"/>
      <c r="G27" s="295">
        <v>6</v>
      </c>
      <c r="H27" s="847">
        <v>7</v>
      </c>
      <c r="I27" s="847"/>
      <c r="J27" s="268">
        <v>8</v>
      </c>
      <c r="K27" s="295">
        <v>9</v>
      </c>
      <c r="L27" s="295">
        <v>10</v>
      </c>
      <c r="M27" s="269">
        <v>11</v>
      </c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</row>
    <row r="28" spans="1:30" ht="27.75" customHeight="1" thickTop="1" x14ac:dyDescent="0.2">
      <c r="A28" s="270" t="s">
        <v>5</v>
      </c>
      <c r="B28" s="271" t="s">
        <v>291</v>
      </c>
      <c r="C28" s="271" t="s">
        <v>292</v>
      </c>
      <c r="D28" s="296" t="s">
        <v>400</v>
      </c>
      <c r="E28" s="845" t="s">
        <v>398</v>
      </c>
      <c r="F28" s="845"/>
      <c r="G28" s="271" t="s">
        <v>396</v>
      </c>
      <c r="H28" s="845" t="s">
        <v>395</v>
      </c>
      <c r="I28" s="845"/>
      <c r="J28" s="296" t="s">
        <v>399</v>
      </c>
      <c r="K28" s="271" t="s">
        <v>89</v>
      </c>
      <c r="L28" s="271" t="s">
        <v>90</v>
      </c>
      <c r="M28" s="274" t="s">
        <v>91</v>
      </c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</row>
    <row r="29" spans="1:30" ht="15" customHeight="1" x14ac:dyDescent="0.2">
      <c r="A29" s="225"/>
      <c r="B29" s="222"/>
      <c r="C29" s="222"/>
      <c r="D29" s="222"/>
      <c r="E29" s="222"/>
      <c r="F29" s="226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</row>
    <row r="30" spans="1:30" ht="7.5" customHeight="1" x14ac:dyDescent="0.2">
      <c r="E30" s="225"/>
      <c r="F30" s="225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</row>
    <row r="31" spans="1:30" x14ac:dyDescent="0.2">
      <c r="A31" s="223" t="s">
        <v>419</v>
      </c>
      <c r="E31" s="225"/>
      <c r="F31" s="225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</row>
    <row r="32" spans="1:30" x14ac:dyDescent="0.2">
      <c r="A32" s="782" t="s">
        <v>481</v>
      </c>
      <c r="B32" s="782"/>
      <c r="C32" s="782"/>
      <c r="D32" s="782"/>
      <c r="E32" s="782"/>
      <c r="F32" s="782"/>
      <c r="G32" s="782"/>
      <c r="H32" s="782"/>
      <c r="I32" s="782"/>
      <c r="J32" s="782"/>
      <c r="K32" s="782"/>
      <c r="L32" s="782"/>
      <c r="M32" s="78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</row>
    <row r="33" spans="1:30" x14ac:dyDescent="0.2">
      <c r="A33" s="782" t="s">
        <v>480</v>
      </c>
      <c r="B33" s="782"/>
      <c r="C33" s="782"/>
      <c r="D33" s="782"/>
      <c r="E33" s="782"/>
      <c r="F33" s="782"/>
      <c r="G33" s="782"/>
      <c r="H33" s="782"/>
      <c r="I33" s="782"/>
      <c r="J33" s="782"/>
      <c r="K33" s="782"/>
      <c r="L33" s="782"/>
      <c r="M33" s="78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</row>
    <row r="34" spans="1:30" x14ac:dyDescent="0.2">
      <c r="A34" s="782" t="s">
        <v>479</v>
      </c>
      <c r="B34" s="782"/>
      <c r="C34" s="782"/>
      <c r="D34" s="782"/>
      <c r="E34" s="782"/>
      <c r="F34" s="782"/>
      <c r="G34" s="782"/>
      <c r="H34" s="782"/>
      <c r="I34" s="782"/>
      <c r="J34" s="782"/>
      <c r="K34" s="782"/>
      <c r="L34" s="782"/>
      <c r="M34" s="78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</row>
    <row r="35" spans="1:30" x14ac:dyDescent="0.2">
      <c r="A35" s="782" t="s">
        <v>482</v>
      </c>
      <c r="B35" s="782"/>
      <c r="C35" s="782"/>
      <c r="D35" s="782"/>
      <c r="E35" s="782"/>
      <c r="F35" s="782"/>
      <c r="G35" s="782"/>
      <c r="H35" s="782"/>
      <c r="I35" s="782"/>
      <c r="J35" s="782"/>
      <c r="K35" s="782"/>
      <c r="L35" s="782"/>
      <c r="M35" s="78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</row>
    <row r="36" spans="1:30" x14ac:dyDescent="0.2">
      <c r="A36" s="782" t="s">
        <v>384</v>
      </c>
      <c r="B36" s="782"/>
      <c r="C36" s="782"/>
      <c r="D36" s="782"/>
      <c r="E36" s="782"/>
      <c r="F36" s="782"/>
      <c r="G36" s="782"/>
      <c r="H36" s="782"/>
      <c r="I36" s="782"/>
      <c r="J36" s="782"/>
      <c r="K36" s="782"/>
      <c r="L36" s="782"/>
      <c r="M36" s="782"/>
    </row>
    <row r="37" spans="1:30" x14ac:dyDescent="0.2">
      <c r="A37" s="618" t="s">
        <v>576</v>
      </c>
      <c r="B37" s="618"/>
      <c r="C37" s="618"/>
      <c r="D37" s="618"/>
      <c r="E37" s="618"/>
      <c r="F37" s="618"/>
      <c r="G37" s="618"/>
      <c r="H37" s="618"/>
      <c r="I37" s="618"/>
      <c r="J37" s="618"/>
      <c r="K37" s="618"/>
      <c r="L37" s="618"/>
      <c r="M37" s="618"/>
    </row>
    <row r="38" spans="1:30" ht="15.75" x14ac:dyDescent="0.25">
      <c r="A38" s="316" t="str">
        <f>gestion!$V$74</f>
        <v>S.V.P. inscrire toutes les informations du ou de la partenaire</v>
      </c>
    </row>
    <row r="39" spans="1:30" x14ac:dyDescent="0.2">
      <c r="A39" s="303" t="str">
        <f>gestion!$V$43</f>
        <v xml:space="preserve">N.B. :  Joindre une copie très lisible des résultats de compétition </v>
      </c>
      <c r="B39" s="292"/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292"/>
    </row>
    <row r="40" spans="1:30" x14ac:dyDescent="0.2">
      <c r="A40" s="811"/>
      <c r="B40" s="811"/>
      <c r="C40" s="811"/>
      <c r="D40" s="811"/>
      <c r="E40" s="811"/>
      <c r="F40" s="811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</row>
    <row r="41" spans="1:30" s="278" customFormat="1" x14ac:dyDescent="0.2">
      <c r="A41" s="277" t="s">
        <v>31</v>
      </c>
      <c r="B41" s="841" t="s">
        <v>388</v>
      </c>
      <c r="C41" s="842"/>
      <c r="D41" s="841" t="s">
        <v>389</v>
      </c>
      <c r="E41" s="842"/>
      <c r="F41" s="841" t="s">
        <v>68</v>
      </c>
      <c r="G41" s="842"/>
      <c r="H41" s="841" t="s">
        <v>32</v>
      </c>
      <c r="I41" s="842"/>
      <c r="J41" s="857" t="s">
        <v>6</v>
      </c>
      <c r="K41" s="858"/>
      <c r="L41" s="277" t="s">
        <v>106</v>
      </c>
    </row>
    <row r="42" spans="1:30" x14ac:dyDescent="0.2">
      <c r="A42" s="279" t="str">
        <f>+gestion!W13</f>
        <v>Invitation Rosemère Jan. 2019</v>
      </c>
      <c r="B42" s="819"/>
      <c r="C42" s="820"/>
      <c r="D42" s="819"/>
      <c r="E42" s="820"/>
      <c r="F42" s="817" t="s">
        <v>107</v>
      </c>
      <c r="G42" s="818"/>
      <c r="H42" s="819"/>
      <c r="I42" s="820"/>
      <c r="J42" s="821" t="str">
        <f>IF(OR(B42&lt;2,B42="",H42="",H42&lt;1,H42&gt;B42-1,D42="",D42&lt;=1,D42&gt;11,AND(B42&gt;=5,H42&gt;=5)),"",IF(B42&gt;=5,VLOOKUP(H42,tableau!$C$1:$M$6,HLOOKUP(D42,tableau!$C$1:$M$1,1,FALSE),FALSE),IF(B42=4,VLOOKUP(H42,tableau!$C$7:$M$9,HLOOKUP(D42,tableau!$C$1:$M$1,1,FALSE),FALSE),IF(B42=3,VLOOKUP(H42,tableau!$C$10:$M$11,HLOOKUP(D42,tableau!$C$1:$M$1,1,FALSE),FALSE),IF(B42=2,VLOOKUP(H42,tableau!$C$12:$M$12,HLOOKUP(D42,tableau!$C$1:$M$1,1,FALSE),FALSE),"")))))</f>
        <v/>
      </c>
      <c r="K42" s="822"/>
      <c r="L42" s="281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</row>
    <row r="43" spans="1:30" x14ac:dyDescent="0.2">
      <c r="A43" s="279" t="str">
        <f>+gestion!W15</f>
        <v>Invitation Lachute</v>
      </c>
      <c r="B43" s="819"/>
      <c r="C43" s="820"/>
      <c r="D43" s="819"/>
      <c r="E43" s="820"/>
      <c r="F43" s="817" t="s">
        <v>107</v>
      </c>
      <c r="G43" s="818"/>
      <c r="H43" s="819"/>
      <c r="I43" s="820"/>
      <c r="J43" s="821" t="str">
        <f>IF(OR(B43&lt;2,B43="",H43="",H43&lt;1,H43&gt;B43-1,D43="",D43&lt;=1,D43&gt;11,AND(B43&gt;=5,H43&gt;=5)),"",IF(B43&gt;=5,VLOOKUP(H43,tableau!$C$1:$M$6,HLOOKUP(D43,tableau!$C$1:$M$1,1,FALSE),FALSE),IF(B43=4,VLOOKUP(H43,tableau!$C$7:$M$9,HLOOKUP(D43,tableau!$C$1:$M$1,1,FALSE),FALSE),IF(B43=3,VLOOKUP(H43,tableau!$C$10:$M$11,HLOOKUP(D43,tableau!$C$1:$M$1,1,FALSE),FALSE),IF(B43=2,VLOOKUP(H43,tableau!$C$12:$M$12,HLOOKUP(D43,tableau!$C$1:$M$1,1,FALSE),FALSE),"")))))</f>
        <v/>
      </c>
      <c r="K43" s="822"/>
      <c r="L43" s="281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</row>
    <row r="44" spans="1:30" x14ac:dyDescent="0.2">
      <c r="A44" s="282" t="str">
        <f>+gestion!W22</f>
        <v>STAR Michel-Proulx</v>
      </c>
      <c r="B44" s="825"/>
      <c r="C44" s="825"/>
      <c r="D44" s="825"/>
      <c r="E44" s="825"/>
      <c r="F44" s="825" t="s">
        <v>45</v>
      </c>
      <c r="G44" s="825"/>
      <c r="H44" s="825"/>
      <c r="I44" s="825"/>
      <c r="J44" s="830">
        <f>IF(L44="oui",16,IF(ISTEXT(H44)=TRUE,0,IF(H44&gt;=1,IF(H44&gt;=11,1,HLOOKUP(H44,tableau!$C$16:$L$18,2,FALSE)),0)))</f>
        <v>0</v>
      </c>
      <c r="K44" s="831"/>
      <c r="L44" s="823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</row>
    <row r="45" spans="1:30" x14ac:dyDescent="0.2">
      <c r="A45" s="283" t="str">
        <f>+gestion!X22</f>
        <v>Finale Provinciale</v>
      </c>
      <c r="B45" s="825"/>
      <c r="C45" s="825"/>
      <c r="D45" s="825"/>
      <c r="E45" s="825"/>
      <c r="F45" s="825"/>
      <c r="G45" s="825"/>
      <c r="H45" s="825"/>
      <c r="I45" s="825"/>
      <c r="J45" s="832"/>
      <c r="K45" s="833"/>
      <c r="L45" s="824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</row>
    <row r="46" spans="1:30" x14ac:dyDescent="0.2">
      <c r="A46" s="282" t="str">
        <f>+gestion!W3</f>
        <v>Provinciaux d'été</v>
      </c>
      <c r="B46" s="819"/>
      <c r="C46" s="820"/>
      <c r="D46" s="819"/>
      <c r="E46" s="820"/>
      <c r="F46" s="819" t="s">
        <v>45</v>
      </c>
      <c r="G46" s="820"/>
      <c r="H46" s="819"/>
      <c r="I46" s="820"/>
      <c r="J46" s="821">
        <f>IF(L46="oui",16,IF(ISTEXT(H46)=TRUE,0,IF(H46&gt;=1,IF(H46&gt;=11,1,HLOOKUP(H46,tableau!$C$16:$L$18,2,FALSE)),0)))</f>
        <v>0</v>
      </c>
      <c r="K46" s="822"/>
      <c r="L46" s="281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</row>
    <row r="47" spans="1:30" x14ac:dyDescent="0.2">
      <c r="A47" s="279" t="str">
        <f>+gestion!W7</f>
        <v>Georges-Ethier</v>
      </c>
      <c r="B47" s="819"/>
      <c r="C47" s="820"/>
      <c r="D47" s="819"/>
      <c r="E47" s="820"/>
      <c r="F47" s="819" t="s">
        <v>45</v>
      </c>
      <c r="G47" s="820"/>
      <c r="H47" s="819"/>
      <c r="I47" s="820"/>
      <c r="J47" s="821">
        <f>IF(L47="oui",16,IF(ISTEXT(H47)=TRUE,0,IF(H47&gt;=1,IF(H47&gt;=11,1,HLOOKUP(H47,tableau!$C$16:$L$18,2,FALSE)),0)))</f>
        <v>0</v>
      </c>
      <c r="K47" s="822"/>
      <c r="L47" s="281" t="s">
        <v>383</v>
      </c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</row>
    <row r="48" spans="1:30" x14ac:dyDescent="0.2">
      <c r="A48" s="283" t="str">
        <f>+gestion!W8</f>
        <v>Section A</v>
      </c>
      <c r="B48" s="819"/>
      <c r="C48" s="820"/>
      <c r="D48" s="819"/>
      <c r="E48" s="820"/>
      <c r="F48" s="819" t="s">
        <v>45</v>
      </c>
      <c r="G48" s="820"/>
      <c r="H48" s="819"/>
      <c r="I48" s="820"/>
      <c r="J48" s="821">
        <f>IF(L48="oui",16,IF(ISTEXT(H48)=TRUE,0,IF(H48&gt;=1,IF(H48&gt;=11,1,HLOOKUP(H48,tableau!$C$16:$L$18,2,FALSE)),0)))</f>
        <v>0</v>
      </c>
      <c r="K48" s="822"/>
      <c r="L48" s="281" t="s">
        <v>383</v>
      </c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</row>
    <row r="49" spans="1:30" x14ac:dyDescent="0.2">
      <c r="A49" s="282" t="str">
        <f>+gestion!W17</f>
        <v>Invitation Richard Gauthier</v>
      </c>
      <c r="B49" s="819"/>
      <c r="C49" s="820"/>
      <c r="D49" s="819"/>
      <c r="E49" s="820"/>
      <c r="F49" s="817" t="s">
        <v>107</v>
      </c>
      <c r="G49" s="818"/>
      <c r="H49" s="819"/>
      <c r="I49" s="820"/>
      <c r="J49" s="821" t="str">
        <f>IF(OR(B49&lt;2,B49="",H49="",H49&lt;1,H49&gt;B49-1,D49="",D49&lt;=1,D49&gt;11,AND(B49&gt;=5,H49&gt;=5)),"",IF(B49&gt;=5,VLOOKUP(H49,tableau!$C$1:$M$6,HLOOKUP(D49,tableau!$C$1:$M$1,1,FALSE),FALSE),IF(B49=4,VLOOKUP(H49,tableau!$C$7:$M$9,HLOOKUP(D49,tableau!$C$1:$M$1,1,FALSE),FALSE),IF(B49=3,VLOOKUP(H49,tableau!$C$10:$M$11,HLOOKUP(D49,tableau!$C$1:$M$1,1,FALSE),FALSE),IF(B49=2,VLOOKUP(H49,tableau!$C$12:$M$12,HLOOKUP(D49,tableau!$C$1:$M$1,1,FALSE),FALSE),"")))))</f>
        <v/>
      </c>
      <c r="K49" s="822"/>
      <c r="L49" s="281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</row>
    <row r="50" spans="1:30" x14ac:dyDescent="0.2">
      <c r="A50" s="282" t="str">
        <f>+gestion!W18</f>
        <v>Invitation St-Eustache</v>
      </c>
      <c r="B50" s="819"/>
      <c r="C50" s="820"/>
      <c r="D50" s="819"/>
      <c r="E50" s="820"/>
      <c r="F50" s="817" t="s">
        <v>107</v>
      </c>
      <c r="G50" s="818"/>
      <c r="H50" s="819"/>
      <c r="I50" s="820"/>
      <c r="J50" s="821" t="str">
        <f>IF(OR(B50&lt;2,B50="",H50="",H50&lt;1,H50&gt;B50-1,D50="",D50&lt;=1,D50&gt;11,AND(B50&gt;=5,H50&gt;=5)),"",IF(B50&gt;=5,VLOOKUP(H50,tableau!$C$1:$M$6,HLOOKUP(D50,tableau!$C$1:$M$1,1,FALSE),FALSE),IF(B50=4,VLOOKUP(H50,tableau!$C$7:$M$9,HLOOKUP(D50,tableau!$C$1:$M$1,1,FALSE),FALSE),IF(B50=3,VLOOKUP(H50,tableau!$C$10:$M$11,HLOOKUP(D50,tableau!$C$1:$M$1,1,FALSE),FALSE),IF(B50=2,VLOOKUP(H50,tableau!$C$12:$M$12,HLOOKUP(D50,tableau!$C$1:$M$1,1,FALSE),FALSE),"")))))</f>
        <v/>
      </c>
      <c r="K50" s="822"/>
      <c r="L50" s="281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</row>
    <row r="51" spans="1:30" x14ac:dyDescent="0.2">
      <c r="A51" s="279" t="str">
        <f>+gestion!X13</f>
        <v>Invitation Rosemère Déc. 2019</v>
      </c>
      <c r="B51" s="819"/>
      <c r="C51" s="820"/>
      <c r="D51" s="819"/>
      <c r="E51" s="820"/>
      <c r="F51" s="817" t="s">
        <v>107</v>
      </c>
      <c r="G51" s="818"/>
      <c r="H51" s="819"/>
      <c r="I51" s="820"/>
      <c r="J51" s="821" t="str">
        <f>IF(OR(B51&lt;2,B51="",H51="",H51&lt;1,H51&gt;B51-1,D51="",D51&lt;=1,D51&gt;11,AND(B51&gt;=5,H51&gt;=5)),"",IF(B51&gt;=5,VLOOKUP(H51,tableau!$C$1:$M$6,HLOOKUP(D51,tableau!$C$1:$M$1,1,FALSE),FALSE),IF(B51=4,VLOOKUP(H51,tableau!$C$7:$M$9,HLOOKUP(D51,tableau!$C$1:$M$1,1,FALSE),FALSE),IF(B51=3,VLOOKUP(H51,tableau!$C$10:$M$11,HLOOKUP(D51,tableau!$C$1:$M$1,1,FALSE),FALSE),IF(B51=2,VLOOKUP(H51,tableau!$C$12:$M$12,HLOOKUP(D51,tableau!$C$1:$M$1,1,FALSE),FALSE),"")))))</f>
        <v/>
      </c>
      <c r="K51" s="822"/>
      <c r="L51" s="281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</row>
    <row r="52" spans="1:30" x14ac:dyDescent="0.2">
      <c r="A52" s="297" t="str">
        <f>+gestion!W9</f>
        <v>Défi Patinage Canada</v>
      </c>
      <c r="B52" s="819"/>
      <c r="C52" s="820"/>
      <c r="D52" s="819"/>
      <c r="E52" s="820"/>
      <c r="F52" s="819" t="s">
        <v>45</v>
      </c>
      <c r="G52" s="820"/>
      <c r="H52" s="819"/>
      <c r="I52" s="820"/>
      <c r="J52" s="821">
        <f>IF(L52="oui",20,IF(ISTEXT(H52)=TRUE,0,IF(H52&gt;=1,IF(H52&gt;=11,3,HLOOKUP(H52,tableau!$C$16:$L$18,3,FALSE)),0)))</f>
        <v>0</v>
      </c>
      <c r="K52" s="822"/>
      <c r="L52" s="281" t="s">
        <v>383</v>
      </c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</row>
    <row r="53" spans="1:30" x14ac:dyDescent="0.2">
      <c r="A53" s="279" t="str">
        <f>+gestion!W10</f>
        <v>Championnats Canadiens</v>
      </c>
      <c r="B53" s="819"/>
      <c r="C53" s="820"/>
      <c r="D53" s="819"/>
      <c r="E53" s="820"/>
      <c r="F53" s="819" t="s">
        <v>45</v>
      </c>
      <c r="G53" s="820"/>
      <c r="H53" s="819"/>
      <c r="I53" s="820"/>
      <c r="J53" s="821">
        <f>IF(L53="oui",20,IF(ISTEXT(H53)=TRUE,0,IF(H53&gt;=1,IF(H53&gt;=11,3,HLOOKUP(H53,tableau!$C$16:$L$18,3,FALSE)),0)))</f>
        <v>0</v>
      </c>
      <c r="K53" s="822"/>
      <c r="L53" s="281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</row>
    <row r="54" spans="1:30" x14ac:dyDescent="0.2">
      <c r="A54" s="279" t="str">
        <f>_xlfn.CONCAT(gestion!$W$11," 1")</f>
        <v>Internationale 1</v>
      </c>
      <c r="B54" s="819"/>
      <c r="C54" s="820"/>
      <c r="D54" s="819"/>
      <c r="E54" s="820"/>
      <c r="F54" s="819" t="s">
        <v>45</v>
      </c>
      <c r="G54" s="820"/>
      <c r="H54" s="819"/>
      <c r="I54" s="820"/>
      <c r="J54" s="821">
        <f>IF(L54="oui",20,IF(ISTEXT(H54)=TRUE,0,IF(H54&gt;=1,IF(H54&gt;=11,3,HLOOKUP(H54,tableau!$C$16:$L$18,3,FALSE)),0)))</f>
        <v>0</v>
      </c>
      <c r="K54" s="822"/>
      <c r="L54" s="281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</row>
    <row r="55" spans="1:30" x14ac:dyDescent="0.2">
      <c r="A55" s="279" t="str">
        <f>_xlfn.CONCAT(gestion!$W$11," 2")</f>
        <v>Internationale 2</v>
      </c>
      <c r="B55" s="819"/>
      <c r="C55" s="820"/>
      <c r="D55" s="819"/>
      <c r="E55" s="820"/>
      <c r="F55" s="819" t="s">
        <v>45</v>
      </c>
      <c r="G55" s="820"/>
      <c r="H55" s="819"/>
      <c r="I55" s="820"/>
      <c r="J55" s="821">
        <f>IF(L55="oui",20,IF(ISTEXT(H55)=TRUE,0,IF(H55&gt;=1,IF(H55&gt;=11,3,HLOOKUP(H55,tableau!$C$16:$L$18,3,FALSE)),0)))</f>
        <v>0</v>
      </c>
      <c r="K55" s="822"/>
      <c r="L55" s="281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</row>
    <row r="56" spans="1:30" x14ac:dyDescent="0.2">
      <c r="A56" s="279" t="str">
        <f>_xlfn.CONCAT(gestion!$W$11," 3")</f>
        <v>Internationale 3</v>
      </c>
      <c r="B56" s="819"/>
      <c r="C56" s="820"/>
      <c r="D56" s="819"/>
      <c r="E56" s="820"/>
      <c r="F56" s="819" t="s">
        <v>45</v>
      </c>
      <c r="G56" s="820"/>
      <c r="H56" s="819"/>
      <c r="I56" s="820"/>
      <c r="J56" s="821">
        <f>IF(L56="oui",20,IF(ISTEXT(H56)=TRUE,0,IF(H56&gt;=1,IF(H56&gt;=11,3,HLOOKUP(H56,tableau!$C$16:$L$18,3,FALSE)),0)))</f>
        <v>0</v>
      </c>
      <c r="K56" s="822"/>
      <c r="L56" s="281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</row>
    <row r="57" spans="1:30" s="264" customFormat="1" ht="13.5" thickBot="1" x14ac:dyDescent="0.25">
      <c r="A57" s="262"/>
      <c r="B57" s="262"/>
      <c r="C57" s="298"/>
      <c r="D57" s="298"/>
      <c r="E57" s="223"/>
      <c r="F57" s="223"/>
      <c r="G57" s="223"/>
      <c r="H57" s="911" t="s">
        <v>36</v>
      </c>
      <c r="I57" s="911"/>
      <c r="J57" s="834">
        <f>SUM(J42:J56)</f>
        <v>0</v>
      </c>
      <c r="K57" s="834"/>
      <c r="L57" s="310"/>
    </row>
    <row r="58" spans="1:30" ht="13.5" thickTop="1" x14ac:dyDescent="0.2">
      <c r="A58" s="851"/>
      <c r="B58" s="851"/>
      <c r="C58" s="851"/>
      <c r="D58" s="851"/>
      <c r="E58" s="851"/>
      <c r="F58" s="851"/>
      <c r="G58" s="851"/>
      <c r="H58" s="210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</row>
    <row r="59" spans="1:30" x14ac:dyDescent="0.2">
      <c r="A59" s="291"/>
      <c r="B59" s="291"/>
      <c r="C59" s="291"/>
      <c r="D59" s="291"/>
      <c r="E59" s="291"/>
      <c r="F59" s="291"/>
      <c r="G59" s="291"/>
      <c r="H59" s="210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</row>
    <row r="60" spans="1:30" x14ac:dyDescent="0.2">
      <c r="A60" s="291"/>
      <c r="B60" s="291"/>
      <c r="C60" s="291"/>
      <c r="D60" s="291"/>
      <c r="E60" s="291"/>
      <c r="F60" s="291"/>
      <c r="G60" s="291"/>
      <c r="H60" s="210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</row>
    <row r="61" spans="1:30" x14ac:dyDescent="0.2">
      <c r="C61" s="293" t="s">
        <v>52</v>
      </c>
      <c r="D61" s="293"/>
      <c r="H61" s="781" t="str">
        <f>+'données a remplir'!$F$8</f>
        <v/>
      </c>
      <c r="I61" s="781"/>
      <c r="J61" s="781"/>
      <c r="K61" s="781"/>
      <c r="L61" s="781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  <c r="AA61" s="212"/>
      <c r="AB61" s="212"/>
      <c r="AC61" s="212"/>
      <c r="AD61" s="212"/>
    </row>
    <row r="62" spans="1:30" x14ac:dyDescent="0.2">
      <c r="C62" s="293"/>
      <c r="D62" s="245"/>
      <c r="H62" s="245"/>
      <c r="I62" s="245"/>
      <c r="J62" s="245"/>
      <c r="K62" s="245"/>
      <c r="L62" s="245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</row>
    <row r="63" spans="1:30" x14ac:dyDescent="0.2">
      <c r="C63" s="293" t="s">
        <v>53</v>
      </c>
      <c r="D63" s="293"/>
      <c r="H63" s="781" t="str">
        <f>+'données a remplir'!$F$9</f>
        <v/>
      </c>
      <c r="I63" s="781"/>
      <c r="J63" s="781"/>
      <c r="K63" s="781"/>
      <c r="L63" s="781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</row>
    <row r="64" spans="1:30" x14ac:dyDescent="0.2">
      <c r="C64" s="293"/>
      <c r="D64" s="245"/>
      <c r="H64" s="245"/>
      <c r="I64" s="245"/>
      <c r="J64" s="245"/>
      <c r="K64" s="245"/>
      <c r="L64" s="245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</row>
    <row r="65" spans="3:30" x14ac:dyDescent="0.2">
      <c r="C65" s="780" t="s">
        <v>54</v>
      </c>
      <c r="D65" s="780"/>
      <c r="H65" s="781" t="str">
        <f>+'données a remplir'!$F$10</f>
        <v/>
      </c>
      <c r="I65" s="781"/>
      <c r="J65" s="781"/>
      <c r="K65" s="781"/>
      <c r="L65" s="781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</row>
  </sheetData>
  <sheetProtection algorithmName="SHA-512" hashValue="hVO7S6xQ06MSW576aKVK9UMNudUpQ2k1n8TBdIsCqytYPHij5C9iOpezpiOBsZq1Pdpl+eQcnwOENQzUu0p6JA==" saltValue="HCwTgcjliY7ZD0FwZn5GuQ==" spinCount="100000" sheet="1" objects="1" scenarios="1"/>
  <protectedRanges>
    <protectedRange sqref="B8:F10 K8:M10 B15:F19 K15:M19" name="Plage1"/>
    <protectedRange sqref="B42:E56 A54:A56" name="Plage2"/>
    <protectedRange sqref="H42:I56" name="Plage3"/>
    <protectedRange sqref="L47:L48 L52" name="Plage4"/>
  </protectedRanges>
  <mergeCells count="120">
    <mergeCell ref="C65:D65"/>
    <mergeCell ref="H65:L65"/>
    <mergeCell ref="A58:G58"/>
    <mergeCell ref="H61:L61"/>
    <mergeCell ref="H63:L63"/>
    <mergeCell ref="H47:I47"/>
    <mergeCell ref="B53:C53"/>
    <mergeCell ref="B50:C50"/>
    <mergeCell ref="D50:E50"/>
    <mergeCell ref="B52:C52"/>
    <mergeCell ref="D52:E52"/>
    <mergeCell ref="B51:C51"/>
    <mergeCell ref="D51:E51"/>
    <mergeCell ref="J51:K51"/>
    <mergeCell ref="B54:C54"/>
    <mergeCell ref="B55:C55"/>
    <mergeCell ref="B56:C56"/>
    <mergeCell ref="D56:E56"/>
    <mergeCell ref="D55:E55"/>
    <mergeCell ref="D54:E54"/>
    <mergeCell ref="D53:E53"/>
    <mergeCell ref="F53:G53"/>
    <mergeCell ref="F51:G51"/>
    <mergeCell ref="H53:I53"/>
    <mergeCell ref="J57:K57"/>
    <mergeCell ref="J41:K41"/>
    <mergeCell ref="J49:K49"/>
    <mergeCell ref="J50:K50"/>
    <mergeCell ref="J56:K56"/>
    <mergeCell ref="H49:I49"/>
    <mergeCell ref="H51:I51"/>
    <mergeCell ref="B42:C42"/>
    <mergeCell ref="D42:E42"/>
    <mergeCell ref="F42:G42"/>
    <mergeCell ref="F50:G50"/>
    <mergeCell ref="H50:I50"/>
    <mergeCell ref="F52:G52"/>
    <mergeCell ref="H52:I52"/>
    <mergeCell ref="F43:G43"/>
    <mergeCell ref="H43:I43"/>
    <mergeCell ref="D44:E45"/>
    <mergeCell ref="F44:G45"/>
    <mergeCell ref="H48:I48"/>
    <mergeCell ref="D49:E49"/>
    <mergeCell ref="B43:C43"/>
    <mergeCell ref="H42:I42"/>
    <mergeCell ref="F56:G56"/>
    <mergeCell ref="H54:I54"/>
    <mergeCell ref="B49:C49"/>
    <mergeCell ref="B47:C47"/>
    <mergeCell ref="D46:E46"/>
    <mergeCell ref="F46:G46"/>
    <mergeCell ref="H46:I46"/>
    <mergeCell ref="B44:C45"/>
    <mergeCell ref="B48:C48"/>
    <mergeCell ref="J47:K47"/>
    <mergeCell ref="J48:K48"/>
    <mergeCell ref="D47:E47"/>
    <mergeCell ref="B46:C46"/>
    <mergeCell ref="D48:E48"/>
    <mergeCell ref="F49:G49"/>
    <mergeCell ref="E27:F27"/>
    <mergeCell ref="H27:I27"/>
    <mergeCell ref="E28:F28"/>
    <mergeCell ref="B18:C18"/>
    <mergeCell ref="A35:M35"/>
    <mergeCell ref="F41:G41"/>
    <mergeCell ref="J43:K43"/>
    <mergeCell ref="J46:K46"/>
    <mergeCell ref="A40:F40"/>
    <mergeCell ref="D41:E41"/>
    <mergeCell ref="H28:I28"/>
    <mergeCell ref="J42:K42"/>
    <mergeCell ref="B41:C41"/>
    <mergeCell ref="H41:I41"/>
    <mergeCell ref="A36:M36"/>
    <mergeCell ref="L44:L45"/>
    <mergeCell ref="H44:I45"/>
    <mergeCell ref="A2:M2"/>
    <mergeCell ref="A3:M3"/>
    <mergeCell ref="A4:M4"/>
    <mergeCell ref="A5:M5"/>
    <mergeCell ref="A6:M6"/>
    <mergeCell ref="B8:F8"/>
    <mergeCell ref="H8:J8"/>
    <mergeCell ref="K8:M8"/>
    <mergeCell ref="K15:M15"/>
    <mergeCell ref="B10:F10"/>
    <mergeCell ref="H10:J10"/>
    <mergeCell ref="K10:M10"/>
    <mergeCell ref="B11:C11"/>
    <mergeCell ref="D11:E11"/>
    <mergeCell ref="B12:F12"/>
    <mergeCell ref="H12:J12"/>
    <mergeCell ref="B15:F15"/>
    <mergeCell ref="H15:J15"/>
    <mergeCell ref="H55:I55"/>
    <mergeCell ref="H56:I56"/>
    <mergeCell ref="H57:I57"/>
    <mergeCell ref="K12:M12"/>
    <mergeCell ref="F55:G55"/>
    <mergeCell ref="F54:G54"/>
    <mergeCell ref="J52:K52"/>
    <mergeCell ref="J53:K53"/>
    <mergeCell ref="J44:K45"/>
    <mergeCell ref="J54:K54"/>
    <mergeCell ref="J55:K55"/>
    <mergeCell ref="F47:G47"/>
    <mergeCell ref="F48:G48"/>
    <mergeCell ref="B17:F17"/>
    <mergeCell ref="H17:J17"/>
    <mergeCell ref="K17:M17"/>
    <mergeCell ref="D18:E18"/>
    <mergeCell ref="D43:E43"/>
    <mergeCell ref="B19:F19"/>
    <mergeCell ref="H19:J19"/>
    <mergeCell ref="A34:M34"/>
    <mergeCell ref="A32:M32"/>
    <mergeCell ref="A33:M33"/>
    <mergeCell ref="A26:M26"/>
  </mergeCells>
  <dataValidations count="1">
    <dataValidation type="list" allowBlank="1" showInputMessage="1" showErrorMessage="1" promptTitle="Menu_BYE" sqref="L42:L44 M34:M35 L46:L56" xr:uid="{00000000-0002-0000-2100-000000000000}">
      <formula1>Menu_Bye</formula1>
    </dataValidation>
  </dataValidations>
  <printOptions horizontalCentered="1"/>
  <pageMargins left="0" right="0" top="0.55118110236220474" bottom="0.55118110236220474" header="0.31496062992125984" footer="0.31496062992125984"/>
  <pageSetup scale="85" orientation="portrait" r:id="rId1"/>
  <headerFooter>
    <oddHeader>&amp;LLauréats 2019</oddHeader>
    <oddFooter>&amp;C&amp;14PATINAGE LAURENTIDES&amp;R&amp;A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D63"/>
  <sheetViews>
    <sheetView showGridLines="0" zoomScaleNormal="100" workbookViewId="0">
      <selection activeCell="B8" sqref="B8:F8"/>
    </sheetView>
  </sheetViews>
  <sheetFormatPr baseColWidth="10" defaultRowHeight="12.75" x14ac:dyDescent="0.2"/>
  <cols>
    <col min="1" max="1" width="25.85546875" style="210" customWidth="1"/>
    <col min="2" max="3" width="7.28515625" style="210" customWidth="1"/>
    <col min="4" max="4" width="8.85546875" style="210" customWidth="1"/>
    <col min="5" max="5" width="7.28515625" style="210" customWidth="1"/>
    <col min="6" max="7" width="8.85546875" style="210" customWidth="1"/>
    <col min="8" max="8" width="7.28515625" style="211" customWidth="1"/>
    <col min="9" max="12" width="7.28515625" style="210" customWidth="1"/>
    <col min="13" max="13" width="12.140625" style="210" customWidth="1"/>
    <col min="14" max="30" width="11.42578125" style="210"/>
    <col min="31" max="16384" width="11.42578125" style="212"/>
  </cols>
  <sheetData>
    <row r="1" spans="1:30" x14ac:dyDescent="0.2">
      <c r="A1" s="209"/>
      <c r="B1" s="209"/>
      <c r="C1" s="209"/>
      <c r="D1" s="209"/>
      <c r="E1" s="209"/>
      <c r="F1" s="209"/>
    </row>
    <row r="2" spans="1:30" x14ac:dyDescent="0.2">
      <c r="A2" s="794" t="s">
        <v>14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</row>
    <row r="3" spans="1:30" x14ac:dyDescent="0.2">
      <c r="A3" s="795" t="s">
        <v>43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</row>
    <row r="4" spans="1:30" s="214" customForma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</row>
    <row r="5" spans="1:30" s="214" customFormat="1" ht="15.75" customHeight="1" x14ac:dyDescent="0.25">
      <c r="A5" s="799" t="s">
        <v>5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  <c r="N5" s="215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</row>
    <row r="6" spans="1:30" s="214" customFormat="1" ht="15.75" customHeight="1" x14ac:dyDescent="0.25">
      <c r="A6" s="801" t="str">
        <f>+gestion!B36</f>
        <v>PAIRE DE STYLE LIBRE NOVICE</v>
      </c>
      <c r="B6" s="801"/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1"/>
      <c r="N6" s="215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</row>
    <row r="8" spans="1:30" x14ac:dyDescent="0.2">
      <c r="A8" s="216" t="s">
        <v>410</v>
      </c>
      <c r="B8" s="790"/>
      <c r="C8" s="790"/>
      <c r="D8" s="790"/>
      <c r="E8" s="790"/>
      <c r="F8" s="790"/>
      <c r="H8" s="912" t="s">
        <v>51</v>
      </c>
      <c r="I8" s="912"/>
      <c r="J8" s="912"/>
      <c r="K8" s="790"/>
      <c r="L8" s="790"/>
      <c r="M8" s="790"/>
    </row>
    <row r="9" spans="1:30" x14ac:dyDescent="0.2">
      <c r="A9" s="216"/>
      <c r="B9" s="217"/>
      <c r="C9" s="217"/>
      <c r="D9" s="217"/>
      <c r="E9" s="217"/>
      <c r="F9" s="217"/>
      <c r="H9" s="299"/>
      <c r="I9" s="299"/>
      <c r="J9" s="299"/>
      <c r="K9" s="217"/>
      <c r="L9" s="217"/>
      <c r="M9" s="217"/>
    </row>
    <row r="10" spans="1:30" x14ac:dyDescent="0.2">
      <c r="A10" s="216" t="s">
        <v>74</v>
      </c>
      <c r="B10" s="790"/>
      <c r="C10" s="790"/>
      <c r="D10" s="790"/>
      <c r="E10" s="790"/>
      <c r="F10" s="790"/>
      <c r="H10" s="912" t="s">
        <v>13</v>
      </c>
      <c r="I10" s="912"/>
      <c r="J10" s="912"/>
      <c r="K10" s="790"/>
      <c r="L10" s="790"/>
      <c r="M10" s="790"/>
    </row>
    <row r="11" spans="1:30" x14ac:dyDescent="0.2">
      <c r="A11" s="327"/>
      <c r="B11" s="802"/>
      <c r="C11" s="802"/>
      <c r="D11" s="800"/>
      <c r="E11" s="800"/>
      <c r="F11" s="802"/>
      <c r="G11" s="802"/>
      <c r="H11" s="300"/>
      <c r="I11" s="301"/>
      <c r="J11" s="301"/>
      <c r="K11" s="343"/>
      <c r="L11" s="343"/>
      <c r="M11" s="343"/>
    </row>
    <row r="12" spans="1:30" x14ac:dyDescent="0.2">
      <c r="A12" s="327" t="s">
        <v>50</v>
      </c>
      <c r="B12" s="790">
        <f>'données a remplir'!E7</f>
        <v>0</v>
      </c>
      <c r="C12" s="790"/>
      <c r="D12" s="790"/>
      <c r="E12" s="790"/>
      <c r="F12" s="790"/>
      <c r="H12" s="913" t="s">
        <v>380</v>
      </c>
      <c r="I12" s="913"/>
      <c r="J12" s="913"/>
      <c r="K12" s="807">
        <f>+'données a remplir'!E6</f>
        <v>0</v>
      </c>
      <c r="L12" s="807"/>
      <c r="M12" s="807"/>
    </row>
    <row r="13" spans="1:30" x14ac:dyDescent="0.2">
      <c r="A13" s="327"/>
      <c r="B13" s="313"/>
      <c r="C13" s="313"/>
      <c r="D13" s="313"/>
      <c r="E13" s="313"/>
      <c r="F13" s="313"/>
      <c r="H13" s="335"/>
      <c r="I13" s="335"/>
      <c r="J13" s="335"/>
      <c r="K13" s="314"/>
      <c r="L13" s="314"/>
      <c r="M13" s="221"/>
    </row>
    <row r="14" spans="1:30" ht="15" x14ac:dyDescent="0.25">
      <c r="A14" s="315" t="s">
        <v>411</v>
      </c>
      <c r="B14" s="221"/>
      <c r="C14" s="221"/>
      <c r="D14" s="220"/>
      <c r="E14" s="222"/>
      <c r="F14" s="222"/>
      <c r="H14" s="336"/>
      <c r="I14" s="301"/>
      <c r="J14" s="301"/>
    </row>
    <row r="15" spans="1:30" x14ac:dyDescent="0.2">
      <c r="A15" s="216" t="s">
        <v>48</v>
      </c>
      <c r="B15" s="790"/>
      <c r="C15" s="790"/>
      <c r="D15" s="790"/>
      <c r="E15" s="790"/>
      <c r="F15" s="790"/>
      <c r="H15" s="912" t="s">
        <v>51</v>
      </c>
      <c r="I15" s="912"/>
      <c r="J15" s="912"/>
      <c r="K15" s="792"/>
      <c r="L15" s="792"/>
      <c r="M15" s="792"/>
    </row>
    <row r="16" spans="1:30" x14ac:dyDescent="0.2">
      <c r="A16" s="216"/>
      <c r="B16" s="217"/>
      <c r="C16" s="217"/>
      <c r="D16" s="217"/>
      <c r="E16" s="217"/>
      <c r="F16" s="217"/>
      <c r="H16" s="299"/>
      <c r="I16" s="299"/>
      <c r="J16" s="299"/>
      <c r="K16" s="218"/>
      <c r="L16" s="218"/>
      <c r="M16" s="218"/>
    </row>
    <row r="17" spans="1:30" x14ac:dyDescent="0.2">
      <c r="A17" s="216" t="s">
        <v>74</v>
      </c>
      <c r="B17" s="790"/>
      <c r="C17" s="790"/>
      <c r="D17" s="790"/>
      <c r="E17" s="790"/>
      <c r="F17" s="790"/>
      <c r="H17" s="912" t="s">
        <v>13</v>
      </c>
      <c r="I17" s="912"/>
      <c r="J17" s="912"/>
      <c r="K17" s="792"/>
      <c r="L17" s="792"/>
      <c r="M17" s="792"/>
    </row>
    <row r="18" spans="1:30" x14ac:dyDescent="0.2">
      <c r="A18" s="327"/>
      <c r="B18" s="802"/>
      <c r="C18" s="802"/>
      <c r="D18" s="800"/>
      <c r="E18" s="800"/>
      <c r="F18" s="802"/>
      <c r="G18" s="802"/>
      <c r="H18" s="300"/>
      <c r="I18" s="301"/>
      <c r="J18" s="301"/>
    </row>
    <row r="19" spans="1:30" x14ac:dyDescent="0.2">
      <c r="A19" s="327" t="s">
        <v>50</v>
      </c>
      <c r="B19" s="790"/>
      <c r="C19" s="790"/>
      <c r="D19" s="790"/>
      <c r="E19" s="790"/>
      <c r="F19" s="790"/>
      <c r="H19" s="913" t="s">
        <v>380</v>
      </c>
      <c r="I19" s="913"/>
      <c r="J19" s="913"/>
      <c r="K19" s="807"/>
      <c r="L19" s="807"/>
      <c r="M19" s="807"/>
    </row>
    <row r="20" spans="1:30" ht="12.6" customHeight="1" x14ac:dyDescent="0.2">
      <c r="H20" s="336"/>
      <c r="I20" s="301"/>
      <c r="J20" s="301"/>
    </row>
    <row r="21" spans="1:30" ht="12.6" customHeight="1" x14ac:dyDescent="0.2">
      <c r="A21" s="223" t="s">
        <v>416</v>
      </c>
    </row>
    <row r="22" spans="1:30" x14ac:dyDescent="0.2">
      <c r="A22" s="210" t="str">
        <f>gestion!$V$60</f>
        <v>Chaque Club enverra la candidature des athlètes en couple contenant le résultat final de chacune des compétitions</v>
      </c>
    </row>
    <row r="23" spans="1:30" x14ac:dyDescent="0.2">
      <c r="A23" s="210" t="str">
        <f>gestion!$V$61</f>
        <v>auxquelles ils/elles ont participé (régionales, provinciales, nationales, internationales &amp; mondiales), peu importe le</v>
      </c>
    </row>
    <row r="24" spans="1:30" x14ac:dyDescent="0.2">
      <c r="A24" s="210" t="str">
        <f>gestion!$V$62</f>
        <v>résultat.  Le comité examinera l'ensemble des dossiers et déterminera le couple lauréat.  Un seul couple par</v>
      </c>
    </row>
    <row r="25" spans="1:30" x14ac:dyDescent="0.2">
      <c r="A25" s="210" t="str">
        <f>gestion!$V$63</f>
        <v>catégorie sera honoré.</v>
      </c>
    </row>
    <row r="26" spans="1:30" ht="15" customHeight="1" x14ac:dyDescent="0.2">
      <c r="A26" s="225"/>
      <c r="B26" s="222"/>
      <c r="C26" s="222"/>
      <c r="D26" s="222"/>
      <c r="E26" s="222"/>
      <c r="F26" s="226"/>
    </row>
    <row r="27" spans="1:30" ht="15" customHeight="1" x14ac:dyDescent="0.2">
      <c r="A27" s="846" t="s">
        <v>397</v>
      </c>
      <c r="B27" s="846"/>
      <c r="C27" s="846"/>
      <c r="D27" s="846"/>
      <c r="E27" s="846"/>
      <c r="F27" s="846"/>
      <c r="G27" s="846"/>
      <c r="H27" s="846"/>
      <c r="I27" s="846"/>
      <c r="J27" s="846"/>
      <c r="K27" s="846"/>
      <c r="L27" s="846"/>
      <c r="M27" s="846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</row>
    <row r="28" spans="1:30" ht="15" customHeight="1" x14ac:dyDescent="0.2">
      <c r="A28" s="256"/>
      <c r="B28" s="256"/>
      <c r="C28" s="256"/>
      <c r="D28" s="256"/>
      <c r="E28" s="256"/>
      <c r="F28" s="256"/>
      <c r="G28" s="256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</row>
    <row r="29" spans="1:30" ht="15" customHeight="1" thickBot="1" x14ac:dyDescent="0.25">
      <c r="A29" s="265" t="s">
        <v>394</v>
      </c>
      <c r="B29" s="295">
        <v>2</v>
      </c>
      <c r="C29" s="295">
        <v>3</v>
      </c>
      <c r="D29" s="295">
        <v>4</v>
      </c>
      <c r="E29" s="847">
        <v>5</v>
      </c>
      <c r="F29" s="847"/>
      <c r="G29" s="295">
        <v>6</v>
      </c>
      <c r="H29" s="847">
        <v>7</v>
      </c>
      <c r="I29" s="847"/>
      <c r="J29" s="268">
        <v>8</v>
      </c>
      <c r="K29" s="295">
        <v>9</v>
      </c>
      <c r="L29" s="295">
        <v>10</v>
      </c>
      <c r="M29" s="269">
        <v>11</v>
      </c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</row>
    <row r="30" spans="1:30" ht="27.75" customHeight="1" thickTop="1" x14ac:dyDescent="0.2">
      <c r="A30" s="270" t="s">
        <v>5</v>
      </c>
      <c r="B30" s="271" t="s">
        <v>291</v>
      </c>
      <c r="C30" s="271" t="s">
        <v>292</v>
      </c>
      <c r="D30" s="296" t="s">
        <v>400</v>
      </c>
      <c r="E30" s="845" t="s">
        <v>398</v>
      </c>
      <c r="F30" s="845"/>
      <c r="G30" s="271" t="s">
        <v>396</v>
      </c>
      <c r="H30" s="845" t="s">
        <v>395</v>
      </c>
      <c r="I30" s="845"/>
      <c r="J30" s="296" t="s">
        <v>399</v>
      </c>
      <c r="K30" s="271" t="s">
        <v>89</v>
      </c>
      <c r="L30" s="271" t="s">
        <v>90</v>
      </c>
      <c r="M30" s="274" t="s">
        <v>91</v>
      </c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</row>
    <row r="31" spans="1:30" ht="15" customHeight="1" x14ac:dyDescent="0.2">
      <c r="A31" s="225"/>
      <c r="B31" s="222"/>
      <c r="C31" s="222"/>
      <c r="D31" s="222"/>
      <c r="E31" s="222"/>
      <c r="F31" s="226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</row>
    <row r="32" spans="1:30" x14ac:dyDescent="0.2">
      <c r="E32" s="225"/>
      <c r="F32" s="225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</row>
    <row r="33" spans="1:30" x14ac:dyDescent="0.2">
      <c r="A33" s="223" t="s">
        <v>419</v>
      </c>
      <c r="E33" s="225"/>
      <c r="F33" s="225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</row>
    <row r="34" spans="1:30" x14ac:dyDescent="0.2">
      <c r="A34" s="782" t="s">
        <v>481</v>
      </c>
      <c r="B34" s="782"/>
      <c r="C34" s="782"/>
      <c r="D34" s="782"/>
      <c r="E34" s="782"/>
      <c r="F34" s="782"/>
      <c r="G34" s="782"/>
      <c r="H34" s="782"/>
      <c r="I34" s="782"/>
      <c r="J34" s="782"/>
      <c r="K34" s="782"/>
      <c r="L34" s="782"/>
      <c r="M34" s="78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</row>
    <row r="35" spans="1:30" x14ac:dyDescent="0.2">
      <c r="A35" s="782" t="s">
        <v>480</v>
      </c>
      <c r="B35" s="782"/>
      <c r="C35" s="782"/>
      <c r="D35" s="782"/>
      <c r="E35" s="782"/>
      <c r="F35" s="782"/>
      <c r="G35" s="782"/>
      <c r="H35" s="782"/>
      <c r="I35" s="782"/>
      <c r="J35" s="782"/>
      <c r="K35" s="782"/>
      <c r="L35" s="782"/>
      <c r="M35" s="78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</row>
    <row r="36" spans="1:30" x14ac:dyDescent="0.2">
      <c r="A36" s="782" t="s">
        <v>479</v>
      </c>
      <c r="B36" s="782"/>
      <c r="C36" s="782"/>
      <c r="D36" s="782"/>
      <c r="E36" s="782"/>
      <c r="F36" s="782"/>
      <c r="G36" s="782"/>
      <c r="H36" s="782"/>
      <c r="I36" s="782"/>
      <c r="J36" s="782"/>
      <c r="K36" s="782"/>
      <c r="L36" s="782"/>
      <c r="M36" s="78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</row>
    <row r="37" spans="1:30" x14ac:dyDescent="0.2">
      <c r="A37" s="782" t="s">
        <v>482</v>
      </c>
      <c r="B37" s="782"/>
      <c r="C37" s="782"/>
      <c r="D37" s="782"/>
      <c r="E37" s="782"/>
      <c r="F37" s="782"/>
      <c r="G37" s="782"/>
      <c r="H37" s="782"/>
      <c r="I37" s="782"/>
      <c r="J37" s="782"/>
      <c r="K37" s="782"/>
      <c r="L37" s="782"/>
      <c r="M37" s="78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</row>
    <row r="38" spans="1:30" ht="15.75" x14ac:dyDescent="0.25">
      <c r="A38" s="316" t="str">
        <f>gestion!$V$74</f>
        <v>S.V.P. inscrire toutes les informations du ou de la partenaire</v>
      </c>
    </row>
    <row r="39" spans="1:30" x14ac:dyDescent="0.2">
      <c r="A39" s="303" t="str">
        <f>gestion!$V$43</f>
        <v xml:space="preserve">N.B. :  Joindre une copie très lisible des résultats de compétition </v>
      </c>
      <c r="B39" s="292"/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292"/>
    </row>
    <row r="40" spans="1:30" x14ac:dyDescent="0.2">
      <c r="A40" s="811"/>
      <c r="B40" s="811"/>
      <c r="C40" s="811"/>
      <c r="D40" s="811"/>
      <c r="E40" s="811"/>
      <c r="F40" s="811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</row>
    <row r="41" spans="1:30" s="278" customFormat="1" x14ac:dyDescent="0.2">
      <c r="A41" s="277" t="s">
        <v>31</v>
      </c>
      <c r="B41" s="841" t="s">
        <v>388</v>
      </c>
      <c r="C41" s="842"/>
      <c r="D41" s="841" t="s">
        <v>389</v>
      </c>
      <c r="E41" s="842"/>
      <c r="F41" s="841" t="s">
        <v>68</v>
      </c>
      <c r="G41" s="842"/>
      <c r="H41" s="841" t="s">
        <v>32</v>
      </c>
      <c r="I41" s="842"/>
      <c r="J41" s="857" t="s">
        <v>6</v>
      </c>
      <c r="K41" s="858"/>
    </row>
    <row r="42" spans="1:30" x14ac:dyDescent="0.2">
      <c r="A42" s="279" t="str">
        <f>+gestion!W13</f>
        <v>Invitation Rosemère Jan. 2019</v>
      </c>
      <c r="B42" s="819"/>
      <c r="C42" s="820"/>
      <c r="D42" s="819"/>
      <c r="E42" s="820"/>
      <c r="F42" s="817" t="s">
        <v>107</v>
      </c>
      <c r="G42" s="818"/>
      <c r="H42" s="819"/>
      <c r="I42" s="820"/>
      <c r="J42" s="821" t="str">
        <f>IF(OR(B42&lt;2,B42="",H42="",H42&lt;1,H42&gt;B42-1,D42="",D42&lt;=1,D42&gt;11,AND(B42&gt;=5,H42&gt;=5)),"",IF(B42&gt;=5,VLOOKUP(H42,tableau!$C$1:$M$6,HLOOKUP(D42,tableau!$C$1:$M$1,1,FALSE),FALSE),IF(B42=4,VLOOKUP(H42,tableau!$C$7:$M$9,HLOOKUP(D42,tableau!$C$1:$M$1,1,FALSE),FALSE),IF(B42=3,VLOOKUP(H42,tableau!$C$10:$M$11,HLOOKUP(D42,tableau!$C$1:$M$1,1,FALSE),FALSE),IF(B42=2,VLOOKUP(H42,tableau!$C$12:$M$12,HLOOKUP(D42,tableau!$C$1:$M$1,1,FALSE),FALSE),"")))))</f>
        <v/>
      </c>
      <c r="K42" s="82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</row>
    <row r="43" spans="1:30" x14ac:dyDescent="0.2">
      <c r="A43" s="282" t="str">
        <f>+gestion!W14</f>
        <v>Jeux du Québec</v>
      </c>
      <c r="B43" s="826"/>
      <c r="C43" s="827"/>
      <c r="D43" s="826"/>
      <c r="E43" s="827"/>
      <c r="F43" s="825" t="s">
        <v>67</v>
      </c>
      <c r="G43" s="825"/>
      <c r="H43" s="826"/>
      <c r="I43" s="827"/>
      <c r="J43" s="830" t="str">
        <f>IF(OR(B43&lt;2,B43="",H43="",H43&lt;1,H43&gt;B43-1,D43="",D43&lt;=1,D43&gt;11,AND(B43&gt;=5,H43&gt;=5)),"",IF(B43&gt;=5,VLOOKUP(H43,tableau!$C$1:$M$6,HLOOKUP(D43,tableau!$C$1:$M$1,1,FALSE),FALSE),IF(B43=4,VLOOKUP(H43,tableau!$C$7:$M$9,HLOOKUP(D43,tableau!$C$1:$M$1,1,FALSE),FALSE),IF(B43=3,VLOOKUP(H43,tableau!$C$10:$M$11,HLOOKUP(D43,tableau!$C$1:$M$1,1,FALSE),FALSE),IF(B43=2,VLOOKUP(H43,tableau!$C$12:$M$12,HLOOKUP(D43,tableau!$C$1:$M$1,1,FALSE),FALSE),"")))))</f>
        <v/>
      </c>
      <c r="K43" s="831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</row>
    <row r="44" spans="1:30" x14ac:dyDescent="0.2">
      <c r="A44" s="283" t="str">
        <f>+gestion!X14</f>
        <v>Finale Régionale</v>
      </c>
      <c r="B44" s="828"/>
      <c r="C44" s="829"/>
      <c r="D44" s="828"/>
      <c r="E44" s="829"/>
      <c r="F44" s="825"/>
      <c r="G44" s="825"/>
      <c r="H44" s="828"/>
      <c r="I44" s="829"/>
      <c r="J44" s="832"/>
      <c r="K44" s="833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</row>
    <row r="45" spans="1:30" x14ac:dyDescent="0.2">
      <c r="A45" s="282" t="str">
        <f>+gestion!W16</f>
        <v>Jeux du Québec</v>
      </c>
      <c r="B45" s="825"/>
      <c r="C45" s="825"/>
      <c r="D45" s="825"/>
      <c r="E45" s="825"/>
      <c r="F45" s="825" t="s">
        <v>67</v>
      </c>
      <c r="G45" s="825"/>
      <c r="H45" s="825"/>
      <c r="I45" s="825"/>
      <c r="J45" s="830">
        <f>IF(L45="oui",16,IF(ISTEXT(H45)=TRUE,0,IF(H45&gt;=1,IF(H45&gt;=11,1,HLOOKUP(H45,tableau!$C$16:$L$18,2,FALSE)),0)))</f>
        <v>0</v>
      </c>
      <c r="K45" s="831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</row>
    <row r="46" spans="1:30" x14ac:dyDescent="0.2">
      <c r="A46" s="283" t="str">
        <f>+gestion!X22</f>
        <v>Finale Provinciale</v>
      </c>
      <c r="B46" s="825"/>
      <c r="C46" s="825"/>
      <c r="D46" s="825"/>
      <c r="E46" s="825"/>
      <c r="F46" s="825"/>
      <c r="G46" s="825"/>
      <c r="H46" s="825"/>
      <c r="I46" s="825"/>
      <c r="J46" s="832"/>
      <c r="K46" s="833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</row>
    <row r="47" spans="1:30" x14ac:dyDescent="0.2">
      <c r="A47" s="279" t="str">
        <f>+gestion!W15</f>
        <v>Invitation Lachute</v>
      </c>
      <c r="B47" s="819"/>
      <c r="C47" s="820"/>
      <c r="D47" s="819"/>
      <c r="E47" s="820"/>
      <c r="F47" s="817" t="s">
        <v>107</v>
      </c>
      <c r="G47" s="818"/>
      <c r="H47" s="819"/>
      <c r="I47" s="820"/>
      <c r="J47" s="821" t="str">
        <f>IF(OR(B47&lt;2,B47="",H47="",H47&lt;1,H47&gt;B47-1,D47="",D47&lt;=1,D47&gt;11,AND(B47&gt;=5,H47&gt;=5)),"",IF(B47&gt;=5,VLOOKUP(H47,tableau!$C$1:$M$6,HLOOKUP(D47,tableau!$C$1:$M$1,1,FALSE),FALSE),IF(B47=4,VLOOKUP(H47,tableau!$C$7:$M$9,HLOOKUP(D47,tableau!$C$1:$M$1,1,FALSE),FALSE),IF(B47=3,VLOOKUP(H47,tableau!$C$10:$M$11,HLOOKUP(D47,tableau!$C$1:$M$1,1,FALSE),FALSE),IF(B47=2,VLOOKUP(H47,tableau!$C$12:$M$12,HLOOKUP(D47,tableau!$C$1:$M$1,1,FALSE),FALSE),"")))))</f>
        <v/>
      </c>
      <c r="K47" s="82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</row>
    <row r="48" spans="1:30" x14ac:dyDescent="0.2">
      <c r="A48" s="282" t="str">
        <f>+gestion!W3</f>
        <v>Provinciaux d'été</v>
      </c>
      <c r="B48" s="819"/>
      <c r="C48" s="820"/>
      <c r="D48" s="819"/>
      <c r="E48" s="820"/>
      <c r="F48" s="819" t="s">
        <v>45</v>
      </c>
      <c r="G48" s="820"/>
      <c r="H48" s="819"/>
      <c r="I48" s="820"/>
      <c r="J48" s="821">
        <f>IF(L48="oui",16,IF(ISTEXT(H48)=TRUE,0,IF(H48&gt;=1,IF(H48&gt;=11,1,HLOOKUP(H48,tableau!$C$16:$L$18,2,FALSE)),0)))</f>
        <v>0</v>
      </c>
      <c r="K48" s="82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</row>
    <row r="49" spans="1:30" x14ac:dyDescent="0.2">
      <c r="A49" s="279" t="str">
        <f>+gestion!W7</f>
        <v>Georges-Ethier</v>
      </c>
      <c r="B49" s="819"/>
      <c r="C49" s="820"/>
      <c r="D49" s="819"/>
      <c r="E49" s="820"/>
      <c r="F49" s="819" t="s">
        <v>45</v>
      </c>
      <c r="G49" s="820"/>
      <c r="H49" s="837"/>
      <c r="I49" s="838"/>
      <c r="J49" s="821">
        <f>IF(L49="oui",16,IF(ISTEXT(H49)=TRUE,0,IF(H49&gt;=1,IF(H49&gt;=11,1,HLOOKUP(H49,tableau!$C$16:$L$18,2,FALSE)),0)))</f>
        <v>0</v>
      </c>
      <c r="K49" s="82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</row>
    <row r="50" spans="1:30" x14ac:dyDescent="0.2">
      <c r="A50" s="283" t="str">
        <f>+gestion!W8</f>
        <v>Section A</v>
      </c>
      <c r="B50" s="819"/>
      <c r="C50" s="820"/>
      <c r="D50" s="819"/>
      <c r="E50" s="820"/>
      <c r="F50" s="819" t="s">
        <v>45</v>
      </c>
      <c r="G50" s="820"/>
      <c r="H50" s="837"/>
      <c r="I50" s="838"/>
      <c r="J50" s="821">
        <f>IF(L50="oui",16,IF(ISTEXT(H50)=TRUE,0,IF(H50&gt;=1,IF(H50&gt;=11,1,HLOOKUP(H50,tableau!$C$16:$L$18,2,FALSE)),0)))</f>
        <v>0</v>
      </c>
      <c r="K50" s="82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</row>
    <row r="51" spans="1:30" x14ac:dyDescent="0.2">
      <c r="A51" s="282" t="str">
        <f>+gestion!W17</f>
        <v>Invitation Richard Gauthier</v>
      </c>
      <c r="B51" s="819"/>
      <c r="C51" s="820"/>
      <c r="D51" s="819"/>
      <c r="E51" s="820"/>
      <c r="F51" s="817" t="s">
        <v>107</v>
      </c>
      <c r="G51" s="818"/>
      <c r="H51" s="819"/>
      <c r="I51" s="820"/>
      <c r="J51" s="821" t="str">
        <f>IF(OR(B51&lt;2,B51="",H51="",H51&lt;1,H51&gt;B51-1,D51="",D51&lt;=1,D51&gt;11,AND(B51&gt;=5,H51&gt;=5)),"",IF(B51&gt;=5,VLOOKUP(H51,tableau!$C$1:$M$6,HLOOKUP(D51,tableau!$C$1:$M$1,1,FALSE),FALSE),IF(B51=4,VLOOKUP(H51,tableau!$C$7:$M$9,HLOOKUP(D51,tableau!$C$1:$M$1,1,FALSE),FALSE),IF(B51=3,VLOOKUP(H51,tableau!$C$10:$M$11,HLOOKUP(D51,tableau!$C$1:$M$1,1,FALSE),FALSE),IF(B51=2,VLOOKUP(H51,tableau!$C$12:$M$12,HLOOKUP(D51,tableau!$C$1:$M$1,1,FALSE),FALSE),"")))))</f>
        <v/>
      </c>
      <c r="K51" s="82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</row>
    <row r="52" spans="1:30" x14ac:dyDescent="0.2">
      <c r="A52" s="282" t="str">
        <f>+gestion!W18</f>
        <v>Invitation St-Eustache</v>
      </c>
      <c r="B52" s="819"/>
      <c r="C52" s="820"/>
      <c r="D52" s="819"/>
      <c r="E52" s="820"/>
      <c r="F52" s="817" t="s">
        <v>107</v>
      </c>
      <c r="G52" s="818"/>
      <c r="H52" s="819"/>
      <c r="I52" s="820"/>
      <c r="J52" s="821" t="str">
        <f>IF(OR(B52&lt;2,B52="",H52="",H52&lt;1,H52&gt;B52-1,D52="",D52&lt;=1,D52&gt;11,AND(B52&gt;=5,H52&gt;=5)),"",IF(B52&gt;=5,VLOOKUP(H52,tableau!$C$1:$M$6,HLOOKUP(D52,tableau!$C$1:$M$1,1,FALSE),FALSE),IF(B52=4,VLOOKUP(H52,tableau!$C$7:$M$9,HLOOKUP(D52,tableau!$C$1:$M$1,1,FALSE),FALSE),IF(B52=3,VLOOKUP(H52,tableau!$C$10:$M$11,HLOOKUP(D52,tableau!$C$1:$M$1,1,FALSE),FALSE),IF(B52=2,VLOOKUP(H52,tableau!$C$12:$M$12,HLOOKUP(D52,tableau!$C$1:$M$1,1,FALSE),FALSE),"")))))</f>
        <v/>
      </c>
      <c r="K52" s="82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</row>
    <row r="53" spans="1:30" x14ac:dyDescent="0.2">
      <c r="A53" s="279" t="str">
        <f>+gestion!X13</f>
        <v>Invitation Rosemère Déc. 2019</v>
      </c>
      <c r="B53" s="819"/>
      <c r="C53" s="820"/>
      <c r="D53" s="819"/>
      <c r="E53" s="820"/>
      <c r="F53" s="817" t="s">
        <v>107</v>
      </c>
      <c r="G53" s="818"/>
      <c r="H53" s="819"/>
      <c r="I53" s="820"/>
      <c r="J53" s="821" t="str">
        <f>IF(OR(B53&lt;2,B53="",H53="",H53&lt;1,H53&gt;B53-1,D53="",D53&lt;=1,D53&gt;11,AND(B53&gt;=5,H53&gt;=5)),"",IF(B53&gt;=5,VLOOKUP(H53,tableau!$C$1:$M$6,HLOOKUP(D53,tableau!$C$1:$M$1,1,FALSE),FALSE),IF(B53=4,VLOOKUP(H53,tableau!$C$7:$M$9,HLOOKUP(D53,tableau!$C$1:$M$1,1,FALSE),FALSE),IF(B53=3,VLOOKUP(H53,tableau!$C$10:$M$11,HLOOKUP(D53,tableau!$C$1:$M$1,1,FALSE),FALSE),IF(B53=2,VLOOKUP(H53,tableau!$C$12:$M$12,HLOOKUP(D53,tableau!$C$1:$M$1,1,FALSE),FALSE),"")))))</f>
        <v/>
      </c>
      <c r="K53" s="82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</row>
    <row r="54" spans="1:30" x14ac:dyDescent="0.2">
      <c r="A54" s="279" t="str">
        <f>+gestion!W10</f>
        <v>Championnats Canadiens</v>
      </c>
      <c r="B54" s="819"/>
      <c r="C54" s="820"/>
      <c r="D54" s="819"/>
      <c r="E54" s="820"/>
      <c r="F54" s="819" t="s">
        <v>45</v>
      </c>
      <c r="G54" s="820"/>
      <c r="H54" s="819"/>
      <c r="I54" s="820"/>
      <c r="J54" s="821">
        <f>IF(L54="oui",20,IF(ISTEXT(H54)=TRUE,0,IF(H54&gt;=1,IF(H54&gt;=11,3,HLOOKUP(H54,tableau!$C$16:$L$18,3,FALSE)),0)))</f>
        <v>0</v>
      </c>
      <c r="K54" s="82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</row>
    <row r="55" spans="1:30" s="264" customFormat="1" x14ac:dyDescent="0.2">
      <c r="A55" s="262"/>
      <c r="B55" s="262"/>
      <c r="C55" s="298"/>
      <c r="D55" s="298"/>
      <c r="E55" s="223"/>
      <c r="F55" s="223"/>
      <c r="G55" s="223"/>
      <c r="H55" s="911" t="s">
        <v>36</v>
      </c>
      <c r="I55" s="911"/>
      <c r="J55" s="914">
        <f>SUM(J42:J54)</f>
        <v>0</v>
      </c>
      <c r="K55" s="914"/>
    </row>
    <row r="56" spans="1:30" x14ac:dyDescent="0.2">
      <c r="A56" s="291"/>
      <c r="B56" s="291"/>
      <c r="C56" s="291"/>
      <c r="D56" s="291"/>
      <c r="E56" s="291"/>
      <c r="F56" s="291"/>
      <c r="G56" s="291"/>
      <c r="H56" s="210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</row>
    <row r="57" spans="1:30" x14ac:dyDescent="0.2">
      <c r="A57" s="851"/>
      <c r="B57" s="851"/>
      <c r="C57" s="851"/>
      <c r="D57" s="851"/>
      <c r="E57" s="851"/>
      <c r="F57" s="851"/>
      <c r="G57" s="851"/>
      <c r="H57" s="210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</row>
    <row r="58" spans="1:30" x14ac:dyDescent="0.2">
      <c r="H58" s="210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</row>
    <row r="59" spans="1:30" x14ac:dyDescent="0.2">
      <c r="C59" s="324" t="s">
        <v>52</v>
      </c>
      <c r="D59" s="324"/>
      <c r="H59" s="781" t="str">
        <f>+'données a remplir'!$F$8</f>
        <v/>
      </c>
      <c r="I59" s="781"/>
      <c r="J59" s="781"/>
      <c r="K59" s="781"/>
      <c r="L59" s="781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</row>
    <row r="60" spans="1:30" x14ac:dyDescent="0.2">
      <c r="C60" s="324"/>
      <c r="D60" s="245"/>
      <c r="H60" s="245"/>
      <c r="I60" s="245"/>
      <c r="J60" s="245"/>
      <c r="K60" s="245"/>
      <c r="L60" s="245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</row>
    <row r="61" spans="1:30" x14ac:dyDescent="0.2">
      <c r="C61" s="324" t="s">
        <v>53</v>
      </c>
      <c r="D61" s="324"/>
      <c r="H61" s="781" t="str">
        <f>+'données a remplir'!F9</f>
        <v/>
      </c>
      <c r="I61" s="781"/>
      <c r="J61" s="781"/>
      <c r="K61" s="781"/>
      <c r="L61" s="781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  <c r="AA61" s="212"/>
      <c r="AB61" s="212"/>
      <c r="AC61" s="212"/>
      <c r="AD61" s="212"/>
    </row>
    <row r="62" spans="1:30" x14ac:dyDescent="0.2">
      <c r="C62" s="324"/>
      <c r="D62" s="245"/>
      <c r="H62" s="245"/>
      <c r="I62" s="245"/>
      <c r="J62" s="245"/>
      <c r="K62" s="245"/>
      <c r="L62" s="245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</row>
    <row r="63" spans="1:30" x14ac:dyDescent="0.2">
      <c r="C63" s="780" t="s">
        <v>54</v>
      </c>
      <c r="D63" s="780"/>
      <c r="H63" s="781" t="str">
        <f>+'données a remplir'!$F$10</f>
        <v/>
      </c>
      <c r="I63" s="781"/>
      <c r="J63" s="781"/>
      <c r="K63" s="781"/>
      <c r="L63" s="781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</row>
  </sheetData>
  <sheetProtection algorithmName="SHA-512" hashValue="qQBgVnphi1bEdfv7abjVErShg6RyZN4kwa5a/wl1kvNkaobTQ6axv4WBmXdaajW6+rtfDqCK0ZO2gn6GmbZwtw==" saltValue="NXMmCBQSBpWK5wwitAV8Zg==" spinCount="100000" sheet="1"/>
  <protectedRanges>
    <protectedRange sqref="H42:I54" name="Plage3"/>
    <protectedRange sqref="B42:E54" name="Plage2"/>
    <protectedRange sqref="B8:F10 K8:M10 B15:F19 K15:M19" name="Plage1"/>
  </protectedRanges>
  <mergeCells count="106">
    <mergeCell ref="H59:L59"/>
    <mergeCell ref="H61:L61"/>
    <mergeCell ref="D52:E52"/>
    <mergeCell ref="F52:G52"/>
    <mergeCell ref="H52:I52"/>
    <mergeCell ref="B53:C53"/>
    <mergeCell ref="H53:I53"/>
    <mergeCell ref="J53:K53"/>
    <mergeCell ref="D53:E53"/>
    <mergeCell ref="F53:G53"/>
    <mergeCell ref="J52:K52"/>
    <mergeCell ref="J50:K50"/>
    <mergeCell ref="H55:I55"/>
    <mergeCell ref="H43:I44"/>
    <mergeCell ref="J43:K44"/>
    <mergeCell ref="D50:E50"/>
    <mergeCell ref="D48:E48"/>
    <mergeCell ref="F48:G48"/>
    <mergeCell ref="B52:C52"/>
    <mergeCell ref="A57:G57"/>
    <mergeCell ref="J47:K47"/>
    <mergeCell ref="J48:K48"/>
    <mergeCell ref="J51:K51"/>
    <mergeCell ref="B47:C47"/>
    <mergeCell ref="D47:E47"/>
    <mergeCell ref="F47:G47"/>
    <mergeCell ref="A27:M27"/>
    <mergeCell ref="K19:M19"/>
    <mergeCell ref="C63:D63"/>
    <mergeCell ref="H63:L63"/>
    <mergeCell ref="J55:K55"/>
    <mergeCell ref="B54:C54"/>
    <mergeCell ref="D54:E54"/>
    <mergeCell ref="F54:G54"/>
    <mergeCell ref="H54:I54"/>
    <mergeCell ref="J54:K54"/>
    <mergeCell ref="H48:I48"/>
    <mergeCell ref="B49:C49"/>
    <mergeCell ref="D49:E49"/>
    <mergeCell ref="F49:G49"/>
    <mergeCell ref="H49:I49"/>
    <mergeCell ref="B48:C48"/>
    <mergeCell ref="J49:K49"/>
    <mergeCell ref="B51:C51"/>
    <mergeCell ref="D51:E51"/>
    <mergeCell ref="F51:G51"/>
    <mergeCell ref="H51:I51"/>
    <mergeCell ref="B50:C50"/>
    <mergeCell ref="H50:I50"/>
    <mergeCell ref="F50:G50"/>
    <mergeCell ref="B11:C11"/>
    <mergeCell ref="D11:E11"/>
    <mergeCell ref="F11:G11"/>
    <mergeCell ref="B12:F12"/>
    <mergeCell ref="H12:J12"/>
    <mergeCell ref="K12:M12"/>
    <mergeCell ref="A34:M34"/>
    <mergeCell ref="A35:M35"/>
    <mergeCell ref="A36:M36"/>
    <mergeCell ref="B15:F15"/>
    <mergeCell ref="H15:J15"/>
    <mergeCell ref="K15:M15"/>
    <mergeCell ref="B17:F17"/>
    <mergeCell ref="H17:J17"/>
    <mergeCell ref="K17:M17"/>
    <mergeCell ref="E29:F29"/>
    <mergeCell ref="H29:I29"/>
    <mergeCell ref="E30:F30"/>
    <mergeCell ref="H30:I30"/>
    <mergeCell ref="B18:C18"/>
    <mergeCell ref="D18:E18"/>
    <mergeCell ref="F18:G18"/>
    <mergeCell ref="B19:F19"/>
    <mergeCell ref="H19:J19"/>
    <mergeCell ref="A2:M2"/>
    <mergeCell ref="A3:M3"/>
    <mergeCell ref="A4:M4"/>
    <mergeCell ref="A5:M5"/>
    <mergeCell ref="A6:M6"/>
    <mergeCell ref="B8:F8"/>
    <mergeCell ref="H8:J8"/>
    <mergeCell ref="K8:M8"/>
    <mergeCell ref="H10:J10"/>
    <mergeCell ref="K10:M10"/>
    <mergeCell ref="B10:F10"/>
    <mergeCell ref="H47:I47"/>
    <mergeCell ref="A40:F40"/>
    <mergeCell ref="B41:C41"/>
    <mergeCell ref="D41:E41"/>
    <mergeCell ref="H45:I46"/>
    <mergeCell ref="J45:K46"/>
    <mergeCell ref="B42:C42"/>
    <mergeCell ref="D42:E42"/>
    <mergeCell ref="A37:M37"/>
    <mergeCell ref="F42:G42"/>
    <mergeCell ref="H42:I42"/>
    <mergeCell ref="J42:K42"/>
    <mergeCell ref="B45:C46"/>
    <mergeCell ref="D45:E46"/>
    <mergeCell ref="F45:G46"/>
    <mergeCell ref="B43:C44"/>
    <mergeCell ref="D43:E44"/>
    <mergeCell ref="F43:G44"/>
    <mergeCell ref="F41:G41"/>
    <mergeCell ref="H41:I41"/>
    <mergeCell ref="J41:K41"/>
  </mergeCells>
  <dataValidations count="1">
    <dataValidation type="list" allowBlank="1" showInputMessage="1" showErrorMessage="1" promptTitle="Menu_BYE" sqref="M36:M37" xr:uid="{00000000-0002-0000-2200-000000000000}">
      <formula1>Menu_Bye</formula1>
    </dataValidation>
  </dataValidations>
  <printOptions horizontalCentered="1"/>
  <pageMargins left="0" right="0" top="0.55118110236220474" bottom="0.55118110236220474" header="0.31496062992125984" footer="0.31496062992125984"/>
  <pageSetup scale="86" orientation="portrait" r:id="rId1"/>
  <headerFooter>
    <oddHeader>&amp;LLauréats 2019</oddHeader>
    <oddFooter>&amp;C&amp;14PATINAGE LAURENTIDES&amp;R&amp;A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92D050"/>
  </sheetPr>
  <dimension ref="A1:AD64"/>
  <sheetViews>
    <sheetView showGridLines="0" zoomScaleNormal="100" workbookViewId="0">
      <selection activeCell="B8" sqref="B8:F8"/>
    </sheetView>
  </sheetViews>
  <sheetFormatPr baseColWidth="10" defaultRowHeight="12.75" x14ac:dyDescent="0.2"/>
  <cols>
    <col min="1" max="1" width="25.85546875" style="210" customWidth="1"/>
    <col min="2" max="3" width="7.28515625" style="210" customWidth="1"/>
    <col min="4" max="4" width="8.7109375" style="210" customWidth="1"/>
    <col min="5" max="5" width="7.28515625" style="210" customWidth="1"/>
    <col min="6" max="7" width="8.85546875" style="210" customWidth="1"/>
    <col min="8" max="8" width="7.28515625" style="211" customWidth="1"/>
    <col min="9" max="12" width="7.28515625" style="210" customWidth="1"/>
    <col min="13" max="13" width="12.140625" style="210" customWidth="1"/>
    <col min="14" max="30" width="11.42578125" style="210"/>
    <col min="31" max="16384" width="11.42578125" style="212"/>
  </cols>
  <sheetData>
    <row r="1" spans="1:30" x14ac:dyDescent="0.2">
      <c r="A1" s="209"/>
      <c r="B1" s="209"/>
      <c r="C1" s="209"/>
      <c r="D1" s="209"/>
      <c r="E1" s="209"/>
      <c r="F1" s="209"/>
    </row>
    <row r="2" spans="1:30" x14ac:dyDescent="0.2">
      <c r="A2" s="794" t="s">
        <v>14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</row>
    <row r="3" spans="1:30" x14ac:dyDescent="0.2">
      <c r="A3" s="795" t="s">
        <v>43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</row>
    <row r="4" spans="1:30" s="214" customForma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</row>
    <row r="5" spans="1:30" s="214" customFormat="1" ht="15.75" customHeight="1" x14ac:dyDescent="0.25">
      <c r="A5" s="799" t="s">
        <v>5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  <c r="N5" s="215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</row>
    <row r="6" spans="1:30" s="214" customFormat="1" ht="15.75" customHeight="1" x14ac:dyDescent="0.25">
      <c r="A6" s="801" t="str">
        <f>+gestion!B37</f>
        <v xml:space="preserve"> PAIRE DE STYLE LIBRE PRÉ-NOVICE </v>
      </c>
      <c r="B6" s="801"/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1"/>
      <c r="N6" s="215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</row>
    <row r="8" spans="1:30" x14ac:dyDescent="0.2">
      <c r="A8" s="216" t="s">
        <v>410</v>
      </c>
      <c r="B8" s="790"/>
      <c r="C8" s="790"/>
      <c r="D8" s="790"/>
      <c r="E8" s="790"/>
      <c r="F8" s="790"/>
      <c r="H8" s="800" t="s">
        <v>51</v>
      </c>
      <c r="I8" s="800"/>
      <c r="J8" s="800"/>
      <c r="K8" s="792"/>
      <c r="L8" s="792"/>
      <c r="M8" s="792"/>
    </row>
    <row r="9" spans="1:30" x14ac:dyDescent="0.2">
      <c r="A9" s="216"/>
      <c r="B9" s="217"/>
      <c r="C9" s="217"/>
      <c r="D9" s="217"/>
      <c r="E9" s="217"/>
      <c r="F9" s="217"/>
      <c r="H9" s="294"/>
      <c r="I9" s="294"/>
      <c r="J9" s="294"/>
      <c r="K9" s="218"/>
      <c r="L9" s="218"/>
      <c r="M9" s="218"/>
    </row>
    <row r="10" spans="1:30" x14ac:dyDescent="0.2">
      <c r="A10" s="216" t="s">
        <v>74</v>
      </c>
      <c r="B10" s="790"/>
      <c r="C10" s="790"/>
      <c r="D10" s="790"/>
      <c r="E10" s="790"/>
      <c r="F10" s="790"/>
      <c r="H10" s="800" t="s">
        <v>13</v>
      </c>
      <c r="I10" s="800"/>
      <c r="J10" s="800"/>
      <c r="K10" s="792"/>
      <c r="L10" s="792"/>
      <c r="M10" s="792"/>
    </row>
    <row r="11" spans="1:30" x14ac:dyDescent="0.2">
      <c r="A11" s="327"/>
      <c r="B11" s="802"/>
      <c r="C11" s="802"/>
      <c r="D11" s="800"/>
      <c r="E11" s="800"/>
      <c r="F11" s="802"/>
      <c r="G11" s="802"/>
      <c r="H11" s="337"/>
      <c r="I11" s="245"/>
      <c r="J11" s="245"/>
    </row>
    <row r="12" spans="1:30" x14ac:dyDescent="0.2">
      <c r="A12" s="523" t="s">
        <v>50</v>
      </c>
      <c r="B12" s="790">
        <f>+'données a remplir'!E7</f>
        <v>0</v>
      </c>
      <c r="C12" s="790"/>
      <c r="D12" s="790"/>
      <c r="E12" s="790"/>
      <c r="F12" s="790"/>
      <c r="H12" s="913" t="s">
        <v>380</v>
      </c>
      <c r="I12" s="913"/>
      <c r="J12" s="913"/>
      <c r="K12" s="807">
        <f>+'données a remplir'!E6</f>
        <v>0</v>
      </c>
      <c r="L12" s="807"/>
      <c r="M12" s="807"/>
    </row>
    <row r="13" spans="1:30" x14ac:dyDescent="0.2">
      <c r="A13" s="327"/>
      <c r="B13" s="313"/>
      <c r="C13" s="313"/>
      <c r="D13" s="313"/>
      <c r="E13" s="313"/>
      <c r="F13" s="313"/>
      <c r="H13" s="216"/>
      <c r="I13" s="216"/>
      <c r="J13" s="216"/>
      <c r="K13" s="314"/>
      <c r="L13" s="314"/>
      <c r="M13" s="221"/>
    </row>
    <row r="14" spans="1:30" ht="15" x14ac:dyDescent="0.25">
      <c r="A14" s="315" t="s">
        <v>411</v>
      </c>
      <c r="B14" s="221"/>
      <c r="C14" s="221"/>
      <c r="D14" s="220"/>
      <c r="E14" s="222"/>
      <c r="F14" s="222"/>
      <c r="H14" s="338"/>
      <c r="I14" s="245"/>
      <c r="J14" s="245"/>
    </row>
    <row r="15" spans="1:30" x14ac:dyDescent="0.2">
      <c r="A15" s="216" t="s">
        <v>48</v>
      </c>
      <c r="B15" s="790"/>
      <c r="C15" s="790"/>
      <c r="D15" s="790"/>
      <c r="E15" s="790"/>
      <c r="F15" s="790"/>
      <c r="H15" s="800" t="s">
        <v>51</v>
      </c>
      <c r="I15" s="800"/>
      <c r="J15" s="800"/>
      <c r="K15" s="792"/>
      <c r="L15" s="792"/>
      <c r="M15" s="792"/>
    </row>
    <row r="16" spans="1:30" x14ac:dyDescent="0.2">
      <c r="A16" s="216"/>
      <c r="B16" s="217"/>
      <c r="C16" s="217"/>
      <c r="D16" s="217"/>
      <c r="E16" s="217"/>
      <c r="F16" s="217"/>
      <c r="H16" s="294"/>
      <c r="I16" s="294"/>
      <c r="J16" s="294"/>
      <c r="K16" s="218"/>
      <c r="L16" s="218"/>
      <c r="M16" s="218"/>
    </row>
    <row r="17" spans="1:30" x14ac:dyDescent="0.2">
      <c r="A17" s="216" t="s">
        <v>74</v>
      </c>
      <c r="B17" s="790"/>
      <c r="C17" s="790"/>
      <c r="D17" s="790"/>
      <c r="E17" s="790"/>
      <c r="F17" s="790"/>
      <c r="H17" s="800" t="s">
        <v>13</v>
      </c>
      <c r="I17" s="800"/>
      <c r="J17" s="800"/>
      <c r="K17" s="792"/>
      <c r="L17" s="792"/>
      <c r="M17" s="792"/>
    </row>
    <row r="18" spans="1:30" x14ac:dyDescent="0.2">
      <c r="A18" s="327"/>
      <c r="B18" s="802"/>
      <c r="C18" s="802"/>
      <c r="D18" s="800"/>
      <c r="E18" s="800"/>
      <c r="F18" s="802"/>
      <c r="G18" s="802"/>
      <c r="H18" s="337"/>
      <c r="I18" s="245"/>
      <c r="J18" s="245"/>
    </row>
    <row r="19" spans="1:30" x14ac:dyDescent="0.2">
      <c r="A19" s="327" t="s">
        <v>50</v>
      </c>
      <c r="B19" s="790"/>
      <c r="C19" s="790"/>
      <c r="D19" s="790"/>
      <c r="E19" s="790"/>
      <c r="F19" s="790"/>
      <c r="H19" s="808" t="s">
        <v>380</v>
      </c>
      <c r="I19" s="808"/>
      <c r="J19" s="808"/>
      <c r="K19" s="807"/>
      <c r="L19" s="807"/>
      <c r="M19" s="807"/>
    </row>
    <row r="20" spans="1:30" ht="12.6" customHeight="1" x14ac:dyDescent="0.2"/>
    <row r="21" spans="1:30" ht="12.6" customHeight="1" x14ac:dyDescent="0.2">
      <c r="A21" s="223" t="s">
        <v>416</v>
      </c>
    </row>
    <row r="22" spans="1:30" x14ac:dyDescent="0.2">
      <c r="A22" s="210" t="str">
        <f>gestion!$V$60</f>
        <v>Chaque Club enverra la candidature des athlètes en couple contenant le résultat final de chacune des compétitions</v>
      </c>
    </row>
    <row r="23" spans="1:30" x14ac:dyDescent="0.2">
      <c r="A23" s="210" t="str">
        <f>gestion!$V$61</f>
        <v>auxquelles ils/elles ont participé (régionales, provinciales, nationales, internationales &amp; mondiales), peu importe le</v>
      </c>
    </row>
    <row r="24" spans="1:30" x14ac:dyDescent="0.2">
      <c r="A24" s="210" t="str">
        <f>gestion!$V$62</f>
        <v>résultat.  Le comité examinera l'ensemble des dossiers et déterminera le couple lauréat.  Un seul couple par</v>
      </c>
    </row>
    <row r="25" spans="1:30" x14ac:dyDescent="0.2">
      <c r="A25" s="210" t="str">
        <f>gestion!$V$63</f>
        <v>catégorie sera honoré.</v>
      </c>
    </row>
    <row r="26" spans="1:30" ht="15" customHeight="1" x14ac:dyDescent="0.2">
      <c r="A26" s="225"/>
      <c r="B26" s="222"/>
      <c r="C26" s="222"/>
      <c r="D26" s="222"/>
      <c r="E26" s="222"/>
      <c r="F26" s="226"/>
    </row>
    <row r="27" spans="1:30" ht="15" customHeight="1" x14ac:dyDescent="0.2">
      <c r="A27" s="846" t="s">
        <v>397</v>
      </c>
      <c r="B27" s="846"/>
      <c r="C27" s="846"/>
      <c r="D27" s="846"/>
      <c r="E27" s="846"/>
      <c r="F27" s="846"/>
      <c r="G27" s="846"/>
      <c r="H27" s="846"/>
      <c r="I27" s="846"/>
      <c r="J27" s="846"/>
      <c r="K27" s="846"/>
      <c r="L27" s="846"/>
      <c r="M27" s="846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</row>
    <row r="28" spans="1:30" ht="15" customHeight="1" x14ac:dyDescent="0.2">
      <c r="A28" s="256"/>
      <c r="B28" s="256"/>
      <c r="C28" s="256"/>
      <c r="D28" s="256"/>
      <c r="E28" s="256"/>
      <c r="F28" s="256"/>
      <c r="G28" s="256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</row>
    <row r="29" spans="1:30" ht="15" customHeight="1" thickBot="1" x14ac:dyDescent="0.25">
      <c r="A29" s="265" t="s">
        <v>394</v>
      </c>
      <c r="B29" s="295">
        <v>2</v>
      </c>
      <c r="C29" s="295">
        <v>3</v>
      </c>
      <c r="D29" s="295">
        <v>4</v>
      </c>
      <c r="E29" s="847">
        <v>5</v>
      </c>
      <c r="F29" s="847"/>
      <c r="G29" s="295">
        <v>6</v>
      </c>
      <c r="H29" s="847">
        <v>7</v>
      </c>
      <c r="I29" s="847"/>
      <c r="J29" s="268">
        <v>8</v>
      </c>
      <c r="K29" s="295">
        <v>9</v>
      </c>
      <c r="L29" s="295">
        <v>10</v>
      </c>
      <c r="M29" s="269">
        <v>11</v>
      </c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</row>
    <row r="30" spans="1:30" ht="27.75" customHeight="1" thickTop="1" x14ac:dyDescent="0.2">
      <c r="A30" s="270" t="s">
        <v>5</v>
      </c>
      <c r="B30" s="271" t="s">
        <v>291</v>
      </c>
      <c r="C30" s="271" t="s">
        <v>292</v>
      </c>
      <c r="D30" s="296" t="s">
        <v>400</v>
      </c>
      <c r="E30" s="845" t="s">
        <v>398</v>
      </c>
      <c r="F30" s="845"/>
      <c r="G30" s="271" t="s">
        <v>396</v>
      </c>
      <c r="H30" s="845" t="s">
        <v>395</v>
      </c>
      <c r="I30" s="845"/>
      <c r="J30" s="296" t="s">
        <v>399</v>
      </c>
      <c r="K30" s="271" t="s">
        <v>89</v>
      </c>
      <c r="L30" s="271" t="s">
        <v>90</v>
      </c>
      <c r="M30" s="274" t="s">
        <v>91</v>
      </c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</row>
    <row r="31" spans="1:30" ht="15" customHeight="1" x14ac:dyDescent="0.2">
      <c r="A31" s="225"/>
      <c r="B31" s="222"/>
      <c r="C31" s="222"/>
      <c r="D31" s="222"/>
      <c r="E31" s="222"/>
      <c r="F31" s="226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</row>
    <row r="32" spans="1:30" x14ac:dyDescent="0.2">
      <c r="E32" s="225"/>
      <c r="F32" s="225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</row>
    <row r="33" spans="1:30" x14ac:dyDescent="0.2">
      <c r="A33" s="223" t="s">
        <v>419</v>
      </c>
      <c r="E33" s="225"/>
      <c r="F33" s="225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</row>
    <row r="34" spans="1:30" x14ac:dyDescent="0.2">
      <c r="A34" s="782" t="s">
        <v>481</v>
      </c>
      <c r="B34" s="782"/>
      <c r="C34" s="782"/>
      <c r="D34" s="782"/>
      <c r="E34" s="782"/>
      <c r="F34" s="782"/>
      <c r="G34" s="782"/>
      <c r="H34" s="782"/>
      <c r="I34" s="782"/>
      <c r="J34" s="782"/>
      <c r="K34" s="782"/>
      <c r="L34" s="782"/>
      <c r="M34" s="78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</row>
    <row r="35" spans="1:30" x14ac:dyDescent="0.2">
      <c r="A35" s="782" t="s">
        <v>480</v>
      </c>
      <c r="B35" s="782"/>
      <c r="C35" s="782"/>
      <c r="D35" s="782"/>
      <c r="E35" s="782"/>
      <c r="F35" s="782"/>
      <c r="G35" s="782"/>
      <c r="H35" s="782"/>
      <c r="I35" s="782"/>
      <c r="J35" s="782"/>
      <c r="K35" s="782"/>
      <c r="L35" s="782"/>
      <c r="M35" s="78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</row>
    <row r="36" spans="1:30" x14ac:dyDescent="0.2">
      <c r="A36" s="782" t="s">
        <v>479</v>
      </c>
      <c r="B36" s="782"/>
      <c r="C36" s="782"/>
      <c r="D36" s="782"/>
      <c r="E36" s="782"/>
      <c r="F36" s="782"/>
      <c r="G36" s="782"/>
      <c r="H36" s="782"/>
      <c r="I36" s="782"/>
      <c r="J36" s="782"/>
      <c r="K36" s="782"/>
      <c r="L36" s="782"/>
      <c r="M36" s="78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</row>
    <row r="37" spans="1:30" x14ac:dyDescent="0.2">
      <c r="A37" s="782" t="s">
        <v>482</v>
      </c>
      <c r="B37" s="782"/>
      <c r="C37" s="782"/>
      <c r="D37" s="782"/>
      <c r="E37" s="782"/>
      <c r="F37" s="782"/>
      <c r="G37" s="782"/>
      <c r="H37" s="782"/>
      <c r="I37" s="782"/>
      <c r="J37" s="782"/>
      <c r="K37" s="782"/>
      <c r="L37" s="782"/>
      <c r="M37" s="78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</row>
    <row r="38" spans="1:30" ht="15.75" x14ac:dyDescent="0.25">
      <c r="A38" s="316" t="str">
        <f>gestion!$V$74</f>
        <v>S.V.P. inscrire toutes les informations du ou de la partenaire</v>
      </c>
    </row>
    <row r="39" spans="1:30" x14ac:dyDescent="0.2">
      <c r="A39" s="303" t="str">
        <f>gestion!$V$43</f>
        <v xml:space="preserve">N.B. :  Joindre une copie très lisible des résultats de compétition </v>
      </c>
      <c r="B39" s="292"/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292"/>
    </row>
    <row r="40" spans="1:30" x14ac:dyDescent="0.2">
      <c r="A40" s="811"/>
      <c r="B40" s="811"/>
      <c r="C40" s="811"/>
      <c r="D40" s="811"/>
      <c r="E40" s="811"/>
      <c r="F40" s="811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</row>
    <row r="41" spans="1:30" s="278" customFormat="1" x14ac:dyDescent="0.2">
      <c r="A41" s="277" t="s">
        <v>31</v>
      </c>
      <c r="B41" s="841" t="s">
        <v>388</v>
      </c>
      <c r="C41" s="842"/>
      <c r="D41" s="841" t="s">
        <v>389</v>
      </c>
      <c r="E41" s="842"/>
      <c r="F41" s="841" t="s">
        <v>68</v>
      </c>
      <c r="G41" s="842"/>
      <c r="H41" s="841" t="s">
        <v>32</v>
      </c>
      <c r="I41" s="842"/>
      <c r="J41" s="841" t="s">
        <v>6</v>
      </c>
      <c r="K41" s="842"/>
    </row>
    <row r="42" spans="1:30" x14ac:dyDescent="0.2">
      <c r="A42" s="279" t="str">
        <f>+gestion!W13</f>
        <v>Invitation Rosemère Jan. 2019</v>
      </c>
      <c r="B42" s="819"/>
      <c r="C42" s="820"/>
      <c r="D42" s="819"/>
      <c r="E42" s="820"/>
      <c r="F42" s="817" t="s">
        <v>107</v>
      </c>
      <c r="G42" s="818"/>
      <c r="H42" s="819"/>
      <c r="I42" s="820"/>
      <c r="J42" s="821" t="str">
        <f>IF(OR(B42&lt;2,B42="",H42="",H42&lt;1,H42&gt;B42-1,D42="",D42&lt;=1,D42&gt;11,AND(B42&gt;=5,H42&gt;=5)),"",IF(B42&gt;=5,VLOOKUP(H42,tableau!$C$1:$M$6,HLOOKUP(D42,tableau!$C$1:$M$1,1,FALSE),FALSE),IF(B42=4,VLOOKUP(H42,tableau!$C$7:$M$9,HLOOKUP(D42,tableau!$C$1:$M$1,1,FALSE),FALSE),IF(B42=3,VLOOKUP(H42,tableau!$C$10:$M$11,HLOOKUP(D42,tableau!$C$1:$M$1,1,FALSE),FALSE),IF(B42=2,VLOOKUP(H42,tableau!$C$12:$M$12,HLOOKUP(D42,tableau!$C$1:$M$1,1,FALSE),FALSE),"")))))</f>
        <v/>
      </c>
      <c r="K42" s="82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</row>
    <row r="43" spans="1:30" x14ac:dyDescent="0.2">
      <c r="A43" s="282" t="str">
        <f>+gestion!W14</f>
        <v>Jeux du Québec</v>
      </c>
      <c r="B43" s="826"/>
      <c r="C43" s="827"/>
      <c r="D43" s="826"/>
      <c r="E43" s="827"/>
      <c r="F43" s="825" t="s">
        <v>67</v>
      </c>
      <c r="G43" s="825"/>
      <c r="H43" s="826"/>
      <c r="I43" s="827"/>
      <c r="J43" s="830" t="str">
        <f>IF(OR(B43&lt;2,B43="",H43="",H43&lt;1,H43&gt;B43-1,D43="",D43&lt;=1,D43&gt;11,AND(B43&gt;=5,H43&gt;=5)),"",IF(B43&gt;=5,VLOOKUP(H43,tableau!$C$1:$M$6,HLOOKUP(D43,tableau!$C$1:$M$1,1,FALSE),FALSE),IF(B43=4,VLOOKUP(H43,tableau!$C$7:$M$9,HLOOKUP(D43,tableau!$C$1:$M$1,1,FALSE),FALSE),IF(B43=3,VLOOKUP(H43,tableau!$C$10:$M$11,HLOOKUP(D43,tableau!$C$1:$M$1,1,FALSE),FALSE),IF(B43=2,VLOOKUP(H43,tableau!$C$12:$M$12,HLOOKUP(D43,tableau!$C$1:$M$1,1,FALSE),FALSE),"")))))</f>
        <v/>
      </c>
      <c r="K43" s="831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</row>
    <row r="44" spans="1:30" x14ac:dyDescent="0.2">
      <c r="A44" s="283" t="str">
        <f>+gestion!X14</f>
        <v>Finale Régionale</v>
      </c>
      <c r="B44" s="828"/>
      <c r="C44" s="829"/>
      <c r="D44" s="828"/>
      <c r="E44" s="829"/>
      <c r="F44" s="825"/>
      <c r="G44" s="825"/>
      <c r="H44" s="828"/>
      <c r="I44" s="829"/>
      <c r="J44" s="832"/>
      <c r="K44" s="833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</row>
    <row r="45" spans="1:30" x14ac:dyDescent="0.2">
      <c r="A45" s="282" t="str">
        <f>+gestion!W12</f>
        <v>Section B 2020</v>
      </c>
      <c r="B45" s="819"/>
      <c r="C45" s="820"/>
      <c r="D45" s="819"/>
      <c r="E45" s="820"/>
      <c r="F45" s="819" t="s">
        <v>67</v>
      </c>
      <c r="G45" s="820"/>
      <c r="H45" s="819"/>
      <c r="I45" s="820"/>
      <c r="J45" s="915">
        <f>IF(H45&lt;&gt;"",IF(H45&gt;=11,1,HLOOKUP(H45,tableau!$C$16:$L$18,2,FALSE)),0)</f>
        <v>0</v>
      </c>
      <c r="K45" s="916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</row>
    <row r="46" spans="1:30" x14ac:dyDescent="0.2">
      <c r="A46" s="279" t="str">
        <f>+gestion!W15</f>
        <v>Invitation Lachute</v>
      </c>
      <c r="B46" s="819"/>
      <c r="C46" s="820"/>
      <c r="D46" s="819"/>
      <c r="E46" s="820"/>
      <c r="F46" s="817" t="s">
        <v>107</v>
      </c>
      <c r="G46" s="818"/>
      <c r="H46" s="819"/>
      <c r="I46" s="820"/>
      <c r="J46" s="821" t="str">
        <f>IF(OR(B46&lt;2,B46="",H46="",H46&lt;1,H46&gt;B46-1,D46="",D46&lt;=1,D46&gt;11,AND(B46&gt;=5,H46&gt;=5)),"",IF(B46&gt;=5,VLOOKUP(H46,tableau!$C$1:$M$6,HLOOKUP(D46,tableau!$C$1:$M$1,1,FALSE),FALSE),IF(B46=4,VLOOKUP(H46,tableau!$C$7:$M$9,HLOOKUP(D46,tableau!$C$1:$M$1,1,FALSE),FALSE),IF(B46=3,VLOOKUP(H46,tableau!$C$10:$M$11,HLOOKUP(D46,tableau!$C$1:$M$1,1,FALSE),FALSE),IF(B46=2,VLOOKUP(H46,tableau!$C$12:$M$12,HLOOKUP(D46,tableau!$C$1:$M$1,1,FALSE),FALSE),"")))))</f>
        <v/>
      </c>
      <c r="K46" s="82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</row>
    <row r="47" spans="1:30" x14ac:dyDescent="0.2">
      <c r="A47" s="282" t="str">
        <f>+gestion!W16</f>
        <v>Jeux du Québec</v>
      </c>
      <c r="B47" s="825"/>
      <c r="C47" s="825"/>
      <c r="D47" s="825"/>
      <c r="E47" s="825"/>
      <c r="F47" s="825" t="s">
        <v>67</v>
      </c>
      <c r="G47" s="825"/>
      <c r="H47" s="825"/>
      <c r="I47" s="825"/>
      <c r="J47" s="917">
        <f>IF(H47&lt;&gt;"",IF(H47&gt;=11,1,HLOOKUP(H47,tableau!$C$16:$L$18,2,FALSE)),0)</f>
        <v>0</v>
      </c>
      <c r="K47" s="917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</row>
    <row r="48" spans="1:30" x14ac:dyDescent="0.2">
      <c r="A48" s="283" t="str">
        <f>+gestion!X22</f>
        <v>Finale Provinciale</v>
      </c>
      <c r="B48" s="825"/>
      <c r="C48" s="825"/>
      <c r="D48" s="825"/>
      <c r="E48" s="825"/>
      <c r="F48" s="825"/>
      <c r="G48" s="825"/>
      <c r="H48" s="825"/>
      <c r="I48" s="825"/>
      <c r="J48" s="917"/>
      <c r="K48" s="917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</row>
    <row r="49" spans="1:30" x14ac:dyDescent="0.2">
      <c r="A49" s="282" t="str">
        <f>+gestion!W3</f>
        <v>Provinciaux d'été</v>
      </c>
      <c r="B49" s="819"/>
      <c r="C49" s="820"/>
      <c r="D49" s="819"/>
      <c r="E49" s="820"/>
      <c r="F49" s="819" t="s">
        <v>45</v>
      </c>
      <c r="G49" s="820"/>
      <c r="H49" s="819"/>
      <c r="I49" s="820"/>
      <c r="J49" s="915">
        <f>IF(H49&lt;&gt;"",IF(H49&gt;=11,1,HLOOKUP(H49,tableau!$C$16:$L$18,2,FALSE)),0)</f>
        <v>0</v>
      </c>
      <c r="K49" s="916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</row>
    <row r="50" spans="1:30" x14ac:dyDescent="0.2">
      <c r="A50" s="279" t="str">
        <f>+gestion!W7</f>
        <v>Georges-Ethier</v>
      </c>
      <c r="B50" s="819"/>
      <c r="C50" s="820"/>
      <c r="D50" s="819"/>
      <c r="E50" s="820"/>
      <c r="F50" s="819" t="s">
        <v>45</v>
      </c>
      <c r="G50" s="820"/>
      <c r="H50" s="819"/>
      <c r="I50" s="820"/>
      <c r="J50" s="915">
        <f>IF(H50&lt;&gt;"",IF(H50&gt;=11,1,HLOOKUP(H50,tableau!$C$16:$L$18,2,FALSE)),0)</f>
        <v>0</v>
      </c>
      <c r="K50" s="916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</row>
    <row r="51" spans="1:30" x14ac:dyDescent="0.2">
      <c r="A51" s="283" t="str">
        <f>+gestion!W8</f>
        <v>Section A</v>
      </c>
      <c r="B51" s="819"/>
      <c r="C51" s="820"/>
      <c r="D51" s="819"/>
      <c r="E51" s="820"/>
      <c r="F51" s="819" t="s">
        <v>45</v>
      </c>
      <c r="G51" s="820"/>
      <c r="H51" s="819"/>
      <c r="I51" s="820"/>
      <c r="J51" s="915">
        <f>IF(H51&lt;&gt;"",IF(H51&gt;=11,1,HLOOKUP(H51,tableau!$C$16:$L$18,2,FALSE)),0)</f>
        <v>0</v>
      </c>
      <c r="K51" s="916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</row>
    <row r="52" spans="1:30" x14ac:dyDescent="0.2">
      <c r="A52" s="282" t="str">
        <f>+gestion!W17</f>
        <v>Invitation Richard Gauthier</v>
      </c>
      <c r="B52" s="819"/>
      <c r="C52" s="820"/>
      <c r="D52" s="819"/>
      <c r="E52" s="820"/>
      <c r="F52" s="817" t="s">
        <v>107</v>
      </c>
      <c r="G52" s="818"/>
      <c r="H52" s="819"/>
      <c r="I52" s="820"/>
      <c r="J52" s="821" t="str">
        <f>IF(OR(B52&lt;2,B52="",H52="",H52&lt;1,H52&gt;B52-1,D52="",D52&lt;=1,D52&gt;11,AND(B52&gt;=5,H52&gt;=5)),"",IF(B52&gt;=5,VLOOKUP(H52,tableau!$C$1:$M$6,HLOOKUP(D52,tableau!$C$1:$M$1,1,FALSE),FALSE),IF(B52=4,VLOOKUP(H52,tableau!$C$7:$M$9,HLOOKUP(D52,tableau!$C$1:$M$1,1,FALSE),FALSE),IF(B52=3,VLOOKUP(H52,tableau!$C$10:$M$11,HLOOKUP(D52,tableau!$C$1:$M$1,1,FALSE),FALSE),IF(B52=2,VLOOKUP(H52,tableau!$C$12:$M$12,HLOOKUP(D52,tableau!$C$1:$M$1,1,FALSE),FALSE),"")))))</f>
        <v/>
      </c>
      <c r="K52" s="82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</row>
    <row r="53" spans="1:30" x14ac:dyDescent="0.2">
      <c r="A53" s="282" t="str">
        <f>+gestion!W18</f>
        <v>Invitation St-Eustache</v>
      </c>
      <c r="B53" s="819"/>
      <c r="C53" s="820"/>
      <c r="D53" s="819"/>
      <c r="E53" s="820"/>
      <c r="F53" s="817" t="s">
        <v>107</v>
      </c>
      <c r="G53" s="818"/>
      <c r="H53" s="819"/>
      <c r="I53" s="820"/>
      <c r="J53" s="821" t="str">
        <f>IF(OR(B53&lt;2,B53="",H53="",H53&lt;1,H53&gt;B53-1,D53="",D53&lt;=1,D53&gt;11,AND(B53&gt;=5,H53&gt;=5)),"",IF(B53&gt;=5,VLOOKUP(H53,tableau!$C$1:$M$6,HLOOKUP(D53,tableau!$C$1:$M$1,1,FALSE),FALSE),IF(B53=4,VLOOKUP(H53,tableau!$C$7:$M$9,HLOOKUP(D53,tableau!$C$1:$M$1,1,FALSE),FALSE),IF(B53=3,VLOOKUP(H53,tableau!$C$10:$M$11,HLOOKUP(D53,tableau!$C$1:$M$1,1,FALSE),FALSE),IF(B53=2,VLOOKUP(H53,tableau!$C$12:$M$12,HLOOKUP(D53,tableau!$C$1:$M$1,1,FALSE),FALSE),"")))))</f>
        <v/>
      </c>
      <c r="K53" s="82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</row>
    <row r="54" spans="1:30" x14ac:dyDescent="0.2">
      <c r="A54" s="279" t="str">
        <f>+gestion!X13</f>
        <v>Invitation Rosemère Déc. 2019</v>
      </c>
      <c r="B54" s="819"/>
      <c r="C54" s="820"/>
      <c r="D54" s="819"/>
      <c r="E54" s="820"/>
      <c r="F54" s="817" t="s">
        <v>107</v>
      </c>
      <c r="G54" s="818"/>
      <c r="H54" s="819"/>
      <c r="I54" s="820"/>
      <c r="J54" s="821" t="str">
        <f>IF(OR(B54&lt;2,B54="",H54="",H54&lt;1,H54&gt;B54-1,D54="",D54&lt;=1,D54&gt;11,AND(B54&gt;=5,H54&gt;=5)),"",IF(B54&gt;=5,VLOOKUP(H54,tableau!$C$1:$M$6,HLOOKUP(D54,tableau!$C$1:$M$1,1,FALSE),FALSE),IF(B54=4,VLOOKUP(H54,tableau!$C$7:$M$9,HLOOKUP(D54,tableau!$C$1:$M$1,1,FALSE),FALSE),IF(B54=3,VLOOKUP(H54,tableau!$C$10:$M$11,HLOOKUP(D54,tableau!$C$1:$M$1,1,FALSE),FALSE),IF(B54=2,VLOOKUP(H54,tableau!$C$12:$M$12,HLOOKUP(D54,tableau!$C$1:$M$1,1,FALSE),FALSE),"")))))</f>
        <v/>
      </c>
      <c r="K54" s="82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</row>
    <row r="55" spans="1:30" x14ac:dyDescent="0.2">
      <c r="A55" s="279" t="str">
        <f>+gestion!W9</f>
        <v>Défi Patinage Canada</v>
      </c>
      <c r="B55" s="819"/>
      <c r="C55" s="820"/>
      <c r="D55" s="819"/>
      <c r="E55" s="820"/>
      <c r="F55" s="819" t="s">
        <v>45</v>
      </c>
      <c r="G55" s="820"/>
      <c r="H55" s="819"/>
      <c r="I55" s="820"/>
      <c r="J55" s="915">
        <f>IF(H55&lt;&gt;"",IF(H55&gt;=11,3,HLOOKUP(H55,tableau!$C$16:$L$18,3,FALSE)),0)</f>
        <v>0</v>
      </c>
      <c r="K55" s="916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</row>
    <row r="56" spans="1:30" s="264" customFormat="1" ht="13.5" thickBot="1" x14ac:dyDescent="0.25">
      <c r="A56" s="262"/>
      <c r="B56" s="262"/>
      <c r="C56" s="298"/>
      <c r="D56" s="298"/>
      <c r="E56" s="223"/>
      <c r="F56" s="223"/>
      <c r="G56" s="223"/>
      <c r="H56" s="911" t="s">
        <v>36</v>
      </c>
      <c r="I56" s="911"/>
      <c r="J56" s="834">
        <f>SUM(J42:J55)</f>
        <v>0</v>
      </c>
      <c r="K56" s="834"/>
    </row>
    <row r="57" spans="1:30" ht="13.5" thickTop="1" x14ac:dyDescent="0.2">
      <c r="A57" s="851"/>
      <c r="B57" s="851"/>
      <c r="C57" s="851"/>
      <c r="D57" s="851"/>
      <c r="E57" s="851"/>
      <c r="F57" s="851"/>
      <c r="G57" s="851"/>
      <c r="H57" s="210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</row>
    <row r="58" spans="1:30" x14ac:dyDescent="0.2">
      <c r="A58" s="851"/>
      <c r="B58" s="851"/>
      <c r="C58" s="851"/>
      <c r="D58" s="851"/>
      <c r="E58" s="851"/>
      <c r="F58" s="851"/>
      <c r="G58" s="851"/>
      <c r="H58" s="210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</row>
    <row r="59" spans="1:30" x14ac:dyDescent="0.2">
      <c r="H59" s="210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</row>
    <row r="60" spans="1:30" x14ac:dyDescent="0.2">
      <c r="C60" s="324" t="s">
        <v>52</v>
      </c>
      <c r="D60" s="324"/>
      <c r="H60" s="781" t="str">
        <f>+'données a remplir'!$F$8</f>
        <v/>
      </c>
      <c r="I60" s="781"/>
      <c r="J60" s="781"/>
      <c r="K60" s="781"/>
      <c r="L60" s="781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</row>
    <row r="61" spans="1:30" x14ac:dyDescent="0.2">
      <c r="C61" s="324"/>
      <c r="D61" s="245"/>
      <c r="H61" s="245"/>
      <c r="I61" s="245"/>
      <c r="J61" s="245"/>
      <c r="K61" s="245"/>
      <c r="L61" s="245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  <c r="AA61" s="212"/>
      <c r="AB61" s="212"/>
      <c r="AC61" s="212"/>
      <c r="AD61" s="212"/>
    </row>
    <row r="62" spans="1:30" x14ac:dyDescent="0.2">
      <c r="C62" s="324" t="s">
        <v>53</v>
      </c>
      <c r="D62" s="324"/>
      <c r="H62" s="781" t="str">
        <f>+'données a remplir'!F9</f>
        <v/>
      </c>
      <c r="I62" s="781"/>
      <c r="J62" s="781"/>
      <c r="K62" s="781"/>
      <c r="L62" s="781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</row>
    <row r="63" spans="1:30" x14ac:dyDescent="0.2">
      <c r="C63" s="324"/>
      <c r="D63" s="245"/>
      <c r="H63" s="245"/>
      <c r="I63" s="245"/>
      <c r="J63" s="245"/>
      <c r="K63" s="245"/>
      <c r="L63" s="245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</row>
    <row r="64" spans="1:30" x14ac:dyDescent="0.2">
      <c r="C64" s="780" t="s">
        <v>54</v>
      </c>
      <c r="D64" s="780"/>
      <c r="H64" s="781" t="str">
        <f>+'données a remplir'!$F$10</f>
        <v/>
      </c>
      <c r="I64" s="781"/>
      <c r="J64" s="781"/>
      <c r="K64" s="781"/>
      <c r="L64" s="781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</row>
  </sheetData>
  <sheetProtection algorithmName="SHA-512" hashValue="rSSaS3C0oX8AFKdt4oA9L4yLq6gV9XmutSHdJHI0aRbUMrfK58wknbeN4nHm4gRFegvOoMuKRCBjCaVwLKa8MA==" saltValue="nOcwJKNNjmWYb6izEcFK/g==" spinCount="100000" sheet="1"/>
  <protectedRanges>
    <protectedRange sqref="B8:F10 K8:M10 B15:F19 K15:M19" name="Plage1"/>
    <protectedRange sqref="B42:E55 H42:I55" name="Plage2"/>
  </protectedRanges>
  <mergeCells count="112">
    <mergeCell ref="C64:D64"/>
    <mergeCell ref="H64:L64"/>
    <mergeCell ref="J55:K55"/>
    <mergeCell ref="J56:K56"/>
    <mergeCell ref="A57:G57"/>
    <mergeCell ref="F45:G45"/>
    <mergeCell ref="H45:I45"/>
    <mergeCell ref="H50:I50"/>
    <mergeCell ref="B49:C49"/>
    <mergeCell ref="D49:E49"/>
    <mergeCell ref="B54:C54"/>
    <mergeCell ref="D54:E54"/>
    <mergeCell ref="F54:G54"/>
    <mergeCell ref="H54:I54"/>
    <mergeCell ref="J54:K54"/>
    <mergeCell ref="H62:L62"/>
    <mergeCell ref="H60:L60"/>
    <mergeCell ref="H53:I53"/>
    <mergeCell ref="H52:I52"/>
    <mergeCell ref="B52:C52"/>
    <mergeCell ref="B55:C55"/>
    <mergeCell ref="D55:E55"/>
    <mergeCell ref="F55:G55"/>
    <mergeCell ref="B53:C53"/>
    <mergeCell ref="H42:I42"/>
    <mergeCell ref="J42:K42"/>
    <mergeCell ref="D53:E53"/>
    <mergeCell ref="F53:G53"/>
    <mergeCell ref="A58:G58"/>
    <mergeCell ref="H49:I49"/>
    <mergeCell ref="H51:I51"/>
    <mergeCell ref="H55:I55"/>
    <mergeCell ref="D52:E52"/>
    <mergeCell ref="F52:G52"/>
    <mergeCell ref="F50:G50"/>
    <mergeCell ref="B51:C51"/>
    <mergeCell ref="B50:C50"/>
    <mergeCell ref="D50:E50"/>
    <mergeCell ref="D46:E46"/>
    <mergeCell ref="F46:G46"/>
    <mergeCell ref="H46:I46"/>
    <mergeCell ref="H47:I48"/>
    <mergeCell ref="J43:K44"/>
    <mergeCell ref="J47:K48"/>
    <mergeCell ref="B42:C42"/>
    <mergeCell ref="D42:E42"/>
    <mergeCell ref="F42:G42"/>
    <mergeCell ref="H56:I56"/>
    <mergeCell ref="E30:F30"/>
    <mergeCell ref="H30:I30"/>
    <mergeCell ref="A34:M34"/>
    <mergeCell ref="A35:M35"/>
    <mergeCell ref="A40:F40"/>
    <mergeCell ref="B41:C41"/>
    <mergeCell ref="D41:E41"/>
    <mergeCell ref="F41:G41"/>
    <mergeCell ref="H41:I41"/>
    <mergeCell ref="J41:K41"/>
    <mergeCell ref="A36:M36"/>
    <mergeCell ref="A37:M37"/>
    <mergeCell ref="B18:C18"/>
    <mergeCell ref="D18:E18"/>
    <mergeCell ref="F18:G18"/>
    <mergeCell ref="B19:F19"/>
    <mergeCell ref="H19:J19"/>
    <mergeCell ref="A27:M27"/>
    <mergeCell ref="K19:M19"/>
    <mergeCell ref="E29:F29"/>
    <mergeCell ref="H29:I29"/>
    <mergeCell ref="B11:C11"/>
    <mergeCell ref="D11:E11"/>
    <mergeCell ref="F11:G11"/>
    <mergeCell ref="B12:F12"/>
    <mergeCell ref="H12:J12"/>
    <mergeCell ref="B15:F15"/>
    <mergeCell ref="H15:J15"/>
    <mergeCell ref="K15:M15"/>
    <mergeCell ref="B17:F17"/>
    <mergeCell ref="H17:J17"/>
    <mergeCell ref="K17:M17"/>
    <mergeCell ref="K12:M12"/>
    <mergeCell ref="A2:M2"/>
    <mergeCell ref="A3:M3"/>
    <mergeCell ref="A4:M4"/>
    <mergeCell ref="A5:M5"/>
    <mergeCell ref="A6:M6"/>
    <mergeCell ref="B8:F8"/>
    <mergeCell ref="H8:J8"/>
    <mergeCell ref="K8:M8"/>
    <mergeCell ref="B10:F10"/>
    <mergeCell ref="H10:J10"/>
    <mergeCell ref="K10:M10"/>
    <mergeCell ref="J45:K45"/>
    <mergeCell ref="J49:K49"/>
    <mergeCell ref="J50:K50"/>
    <mergeCell ref="J52:K52"/>
    <mergeCell ref="J53:K53"/>
    <mergeCell ref="B43:C44"/>
    <mergeCell ref="B45:C45"/>
    <mergeCell ref="D45:E45"/>
    <mergeCell ref="D43:E44"/>
    <mergeCell ref="F43:G44"/>
    <mergeCell ref="H43:I44"/>
    <mergeCell ref="B47:C48"/>
    <mergeCell ref="D47:E48"/>
    <mergeCell ref="F47:G48"/>
    <mergeCell ref="B46:C46"/>
    <mergeCell ref="J46:K46"/>
    <mergeCell ref="F49:G49"/>
    <mergeCell ref="J51:K51"/>
    <mergeCell ref="D51:E51"/>
    <mergeCell ref="F51:G51"/>
  </mergeCells>
  <dataValidations count="1">
    <dataValidation type="list" allowBlank="1" showInputMessage="1" showErrorMessage="1" promptTitle="Menu_BYE" sqref="M36:M37" xr:uid="{00000000-0002-0000-2300-000000000000}">
      <formula1>Menu_Bye</formula1>
    </dataValidation>
  </dataValidations>
  <printOptions horizontalCentered="1"/>
  <pageMargins left="0" right="0" top="0.55118110236220474" bottom="0.55118110236220474" header="0.31496062992125984" footer="0.11811023622047245"/>
  <pageSetup scale="85" orientation="portrait" r:id="rId1"/>
  <headerFooter>
    <oddHeader>&amp;LLauréats 2019</oddHeader>
    <oddFooter>&amp;C&amp;14PATINAGE LAURENTIDES&amp;R&amp;A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92D050"/>
  </sheetPr>
  <dimension ref="A1:AD60"/>
  <sheetViews>
    <sheetView showGridLines="0" zoomScaleNormal="100" workbookViewId="0">
      <selection activeCell="B8" sqref="B8:F8"/>
    </sheetView>
  </sheetViews>
  <sheetFormatPr baseColWidth="10" defaultRowHeight="12.75" x14ac:dyDescent="0.2"/>
  <cols>
    <col min="1" max="1" width="25.85546875" style="210" customWidth="1"/>
    <col min="2" max="3" width="7.28515625" style="210" customWidth="1"/>
    <col min="4" max="4" width="8.7109375" style="210" customWidth="1"/>
    <col min="5" max="5" width="7.28515625" style="210" customWidth="1"/>
    <col min="6" max="7" width="8.85546875" style="210" customWidth="1"/>
    <col min="8" max="8" width="7.28515625" style="211" customWidth="1"/>
    <col min="9" max="12" width="7.28515625" style="210" customWidth="1"/>
    <col min="13" max="13" width="12.140625" style="210" customWidth="1"/>
    <col min="14" max="30" width="11.42578125" style="210"/>
    <col min="31" max="16384" width="11.42578125" style="212"/>
  </cols>
  <sheetData>
    <row r="1" spans="1:30" x14ac:dyDescent="0.2">
      <c r="A1" s="209"/>
      <c r="B1" s="209"/>
      <c r="C1" s="209"/>
      <c r="D1" s="209"/>
      <c r="E1" s="209"/>
      <c r="F1" s="209"/>
    </row>
    <row r="2" spans="1:30" x14ac:dyDescent="0.2">
      <c r="A2" s="794" t="s">
        <v>14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</row>
    <row r="3" spans="1:30" x14ac:dyDescent="0.2">
      <c r="A3" s="795" t="s">
        <v>43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</row>
    <row r="4" spans="1:30" s="214" customForma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</row>
    <row r="5" spans="1:30" s="214" customFormat="1" ht="15.75" customHeight="1" x14ac:dyDescent="0.25">
      <c r="A5" s="799" t="s">
        <v>5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  <c r="N5" s="215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</row>
    <row r="6" spans="1:30" s="214" customFormat="1" ht="15.75" customHeight="1" x14ac:dyDescent="0.25">
      <c r="A6" s="801" t="str">
        <f>+gestion!B38</f>
        <v xml:space="preserve">  PAIRE DE STYLE LIBRE JUVÉNILE</v>
      </c>
      <c r="B6" s="801"/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1"/>
      <c r="N6" s="215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</row>
    <row r="8" spans="1:30" x14ac:dyDescent="0.2">
      <c r="A8" s="216" t="s">
        <v>410</v>
      </c>
      <c r="B8" s="790"/>
      <c r="C8" s="790"/>
      <c r="D8" s="790"/>
      <c r="E8" s="790"/>
      <c r="F8" s="790"/>
      <c r="H8" s="912" t="s">
        <v>51</v>
      </c>
      <c r="I8" s="912"/>
      <c r="J8" s="912"/>
      <c r="K8" s="792"/>
      <c r="L8" s="792"/>
      <c r="M8" s="792"/>
    </row>
    <row r="9" spans="1:30" x14ac:dyDescent="0.2">
      <c r="A9" s="216"/>
      <c r="B9" s="217"/>
      <c r="C9" s="217"/>
      <c r="D9" s="217"/>
      <c r="E9" s="217"/>
      <c r="F9" s="217"/>
      <c r="H9" s="299"/>
      <c r="I9" s="299"/>
      <c r="J9" s="299"/>
      <c r="K9" s="218"/>
      <c r="L9" s="218"/>
      <c r="M9" s="218"/>
    </row>
    <row r="10" spans="1:30" x14ac:dyDescent="0.2">
      <c r="A10" s="216" t="s">
        <v>74</v>
      </c>
      <c r="B10" s="790"/>
      <c r="C10" s="790"/>
      <c r="D10" s="790"/>
      <c r="E10" s="790"/>
      <c r="F10" s="790"/>
      <c r="H10" s="912" t="s">
        <v>13</v>
      </c>
      <c r="I10" s="912"/>
      <c r="J10" s="912"/>
      <c r="K10" s="792"/>
      <c r="L10" s="792"/>
      <c r="M10" s="792"/>
    </row>
    <row r="11" spans="1:30" x14ac:dyDescent="0.2">
      <c r="A11" s="327"/>
      <c r="B11" s="802"/>
      <c r="C11" s="802"/>
      <c r="D11" s="800"/>
      <c r="E11" s="800"/>
      <c r="F11" s="802"/>
      <c r="G11" s="802"/>
      <c r="H11" s="300"/>
      <c r="I11" s="301"/>
      <c r="J11" s="301"/>
    </row>
    <row r="12" spans="1:30" x14ac:dyDescent="0.2">
      <c r="A12" s="523" t="s">
        <v>50</v>
      </c>
      <c r="B12" s="790">
        <f>+'données a remplir'!E7</f>
        <v>0</v>
      </c>
      <c r="C12" s="790"/>
      <c r="D12" s="790"/>
      <c r="E12" s="790"/>
      <c r="F12" s="790"/>
      <c r="H12" s="913" t="s">
        <v>380</v>
      </c>
      <c r="I12" s="913"/>
      <c r="J12" s="913"/>
      <c r="K12" s="807">
        <f>+'données a remplir'!E6</f>
        <v>0</v>
      </c>
      <c r="L12" s="807"/>
      <c r="M12" s="807"/>
    </row>
    <row r="13" spans="1:30" x14ac:dyDescent="0.2">
      <c r="A13" s="327"/>
      <c r="B13" s="313"/>
      <c r="C13" s="313"/>
      <c r="D13" s="313"/>
      <c r="E13" s="313"/>
      <c r="F13" s="313"/>
      <c r="H13" s="335"/>
      <c r="I13" s="335"/>
      <c r="J13" s="335"/>
      <c r="K13" s="314"/>
      <c r="L13" s="314"/>
      <c r="M13" s="221"/>
    </row>
    <row r="14" spans="1:30" ht="15" x14ac:dyDescent="0.25">
      <c r="A14" s="315" t="s">
        <v>411</v>
      </c>
      <c r="B14" s="221"/>
      <c r="C14" s="221"/>
      <c r="D14" s="220"/>
      <c r="E14" s="222"/>
      <c r="F14" s="222"/>
      <c r="H14" s="336"/>
      <c r="I14" s="301"/>
      <c r="J14" s="301"/>
    </row>
    <row r="15" spans="1:30" x14ac:dyDescent="0.2">
      <c r="A15" s="216" t="s">
        <v>48</v>
      </c>
      <c r="B15" s="790"/>
      <c r="C15" s="790"/>
      <c r="D15" s="790"/>
      <c r="E15" s="790"/>
      <c r="F15" s="790"/>
      <c r="H15" s="912" t="s">
        <v>51</v>
      </c>
      <c r="I15" s="912"/>
      <c r="J15" s="912"/>
      <c r="K15" s="792"/>
      <c r="L15" s="792"/>
      <c r="M15" s="792"/>
    </row>
    <row r="16" spans="1:30" x14ac:dyDescent="0.2">
      <c r="A16" s="216"/>
      <c r="B16" s="217"/>
      <c r="C16" s="217"/>
      <c r="D16" s="217"/>
      <c r="E16" s="217"/>
      <c r="F16" s="217"/>
      <c r="H16" s="299"/>
      <c r="I16" s="299"/>
      <c r="J16" s="299"/>
      <c r="K16" s="218"/>
      <c r="L16" s="218"/>
      <c r="M16" s="218"/>
    </row>
    <row r="17" spans="1:30" x14ac:dyDescent="0.2">
      <c r="A17" s="216" t="s">
        <v>74</v>
      </c>
      <c r="B17" s="790"/>
      <c r="C17" s="790"/>
      <c r="D17" s="790"/>
      <c r="E17" s="790"/>
      <c r="F17" s="790"/>
      <c r="H17" s="912" t="s">
        <v>13</v>
      </c>
      <c r="I17" s="912"/>
      <c r="J17" s="912"/>
      <c r="K17" s="792"/>
      <c r="L17" s="792"/>
      <c r="M17" s="792"/>
    </row>
    <row r="18" spans="1:30" x14ac:dyDescent="0.2">
      <c r="A18" s="327"/>
      <c r="B18" s="802"/>
      <c r="C18" s="802"/>
      <c r="D18" s="800"/>
      <c r="E18" s="800"/>
      <c r="F18" s="802"/>
      <c r="G18" s="802"/>
      <c r="H18" s="300"/>
      <c r="I18" s="301"/>
      <c r="J18" s="301"/>
    </row>
    <row r="19" spans="1:30" x14ac:dyDescent="0.2">
      <c r="A19" s="327" t="s">
        <v>50</v>
      </c>
      <c r="B19" s="790"/>
      <c r="C19" s="790"/>
      <c r="D19" s="790"/>
      <c r="E19" s="790"/>
      <c r="F19" s="790"/>
      <c r="H19" s="913" t="s">
        <v>380</v>
      </c>
      <c r="I19" s="913"/>
      <c r="J19" s="913"/>
      <c r="K19" s="807"/>
      <c r="L19" s="807"/>
      <c r="M19" s="807"/>
    </row>
    <row r="20" spans="1:30" ht="12.6" customHeight="1" x14ac:dyDescent="0.2"/>
    <row r="21" spans="1:30" ht="12.6" customHeight="1" x14ac:dyDescent="0.2">
      <c r="A21" s="223" t="s">
        <v>416</v>
      </c>
    </row>
    <row r="22" spans="1:30" x14ac:dyDescent="0.2">
      <c r="A22" s="210" t="str">
        <f>gestion!$V$60</f>
        <v>Chaque Club enverra la candidature des athlètes en couple contenant le résultat final de chacune des compétitions</v>
      </c>
    </row>
    <row r="23" spans="1:30" x14ac:dyDescent="0.2">
      <c r="A23" s="210" t="str">
        <f>gestion!$V$61</f>
        <v>auxquelles ils/elles ont participé (régionales, provinciales, nationales, internationales &amp; mondiales), peu importe le</v>
      </c>
    </row>
    <row r="24" spans="1:30" x14ac:dyDescent="0.2">
      <c r="A24" s="210" t="str">
        <f>gestion!$V$62</f>
        <v>résultat.  Le comité examinera l'ensemble des dossiers et déterminera le couple lauréat.  Un seul couple par</v>
      </c>
    </row>
    <row r="25" spans="1:30" x14ac:dyDescent="0.2">
      <c r="A25" s="210" t="str">
        <f>gestion!$V$63</f>
        <v>catégorie sera honoré.</v>
      </c>
    </row>
    <row r="26" spans="1:30" ht="15" customHeight="1" x14ac:dyDescent="0.2">
      <c r="A26" s="225"/>
      <c r="B26" s="222"/>
      <c r="C26" s="222"/>
      <c r="D26" s="222"/>
      <c r="E26" s="222"/>
      <c r="F26" s="226"/>
    </row>
    <row r="27" spans="1:30" ht="15" customHeight="1" x14ac:dyDescent="0.2">
      <c r="A27" s="846" t="s">
        <v>397</v>
      </c>
      <c r="B27" s="846"/>
      <c r="C27" s="846"/>
      <c r="D27" s="846"/>
      <c r="E27" s="846"/>
      <c r="F27" s="846"/>
      <c r="G27" s="846"/>
      <c r="H27" s="846"/>
      <c r="I27" s="846"/>
      <c r="J27" s="846"/>
      <c r="K27" s="846"/>
      <c r="L27" s="846"/>
      <c r="M27" s="846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</row>
    <row r="28" spans="1:30" ht="15" customHeight="1" x14ac:dyDescent="0.2">
      <c r="A28" s="256"/>
      <c r="B28" s="256"/>
      <c r="C28" s="256"/>
      <c r="D28" s="256"/>
      <c r="E28" s="256"/>
      <c r="F28" s="256"/>
      <c r="G28" s="256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</row>
    <row r="29" spans="1:30" ht="15" customHeight="1" thickBot="1" x14ac:dyDescent="0.25">
      <c r="A29" s="265" t="s">
        <v>394</v>
      </c>
      <c r="B29" s="295">
        <v>2</v>
      </c>
      <c r="C29" s="295">
        <v>3</v>
      </c>
      <c r="D29" s="295">
        <v>4</v>
      </c>
      <c r="E29" s="847">
        <v>5</v>
      </c>
      <c r="F29" s="847"/>
      <c r="G29" s="295">
        <v>6</v>
      </c>
      <c r="H29" s="847">
        <v>7</v>
      </c>
      <c r="I29" s="847"/>
      <c r="J29" s="268">
        <v>8</v>
      </c>
      <c r="K29" s="295">
        <v>9</v>
      </c>
      <c r="L29" s="295">
        <v>10</v>
      </c>
      <c r="M29" s="269">
        <v>11</v>
      </c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</row>
    <row r="30" spans="1:30" ht="27.75" customHeight="1" thickTop="1" x14ac:dyDescent="0.2">
      <c r="A30" s="270" t="s">
        <v>5</v>
      </c>
      <c r="B30" s="271" t="s">
        <v>291</v>
      </c>
      <c r="C30" s="271" t="s">
        <v>292</v>
      </c>
      <c r="D30" s="296" t="s">
        <v>400</v>
      </c>
      <c r="E30" s="845" t="s">
        <v>398</v>
      </c>
      <c r="F30" s="845"/>
      <c r="G30" s="271" t="s">
        <v>396</v>
      </c>
      <c r="H30" s="845" t="s">
        <v>395</v>
      </c>
      <c r="I30" s="845"/>
      <c r="J30" s="296" t="s">
        <v>399</v>
      </c>
      <c r="K30" s="271" t="s">
        <v>89</v>
      </c>
      <c r="L30" s="271" t="s">
        <v>90</v>
      </c>
      <c r="M30" s="274" t="s">
        <v>91</v>
      </c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</row>
    <row r="31" spans="1:30" x14ac:dyDescent="0.2">
      <c r="E31" s="225"/>
      <c r="F31" s="225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</row>
    <row r="32" spans="1:30" x14ac:dyDescent="0.2">
      <c r="A32" s="223" t="s">
        <v>419</v>
      </c>
      <c r="E32" s="225"/>
      <c r="F32" s="225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</row>
    <row r="33" spans="1:30" x14ac:dyDescent="0.2">
      <c r="A33" s="782" t="s">
        <v>481</v>
      </c>
      <c r="B33" s="782"/>
      <c r="C33" s="782"/>
      <c r="D33" s="782"/>
      <c r="E33" s="782"/>
      <c r="F33" s="782"/>
      <c r="G33" s="782"/>
      <c r="H33" s="782"/>
      <c r="I33" s="782"/>
      <c r="J33" s="782"/>
      <c r="K33" s="782"/>
      <c r="L33" s="782"/>
      <c r="M33" s="78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</row>
    <row r="34" spans="1:30" x14ac:dyDescent="0.2">
      <c r="A34" s="782" t="s">
        <v>480</v>
      </c>
      <c r="B34" s="782"/>
      <c r="C34" s="782"/>
      <c r="D34" s="782"/>
      <c r="E34" s="782"/>
      <c r="F34" s="782"/>
      <c r="G34" s="782"/>
      <c r="H34" s="782"/>
      <c r="I34" s="782"/>
      <c r="J34" s="782"/>
      <c r="K34" s="782"/>
      <c r="L34" s="782"/>
      <c r="M34" s="78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</row>
    <row r="35" spans="1:30" x14ac:dyDescent="0.2">
      <c r="A35" s="782" t="s">
        <v>479</v>
      </c>
      <c r="B35" s="782"/>
      <c r="C35" s="782"/>
      <c r="D35" s="782"/>
      <c r="E35" s="782"/>
      <c r="F35" s="782"/>
      <c r="G35" s="782"/>
      <c r="H35" s="782"/>
      <c r="I35" s="782"/>
      <c r="J35" s="782"/>
      <c r="K35" s="782"/>
      <c r="L35" s="782"/>
      <c r="M35" s="78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</row>
    <row r="36" spans="1:30" x14ac:dyDescent="0.2">
      <c r="A36" s="782" t="s">
        <v>482</v>
      </c>
      <c r="B36" s="782"/>
      <c r="C36" s="782"/>
      <c r="D36" s="782"/>
      <c r="E36" s="782"/>
      <c r="F36" s="782"/>
      <c r="G36" s="782"/>
      <c r="H36" s="782"/>
      <c r="I36" s="782"/>
      <c r="J36" s="782"/>
      <c r="K36" s="782"/>
      <c r="L36" s="782"/>
      <c r="M36" s="78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</row>
    <row r="37" spans="1:30" ht="15.75" x14ac:dyDescent="0.25">
      <c r="A37" s="316" t="str">
        <f>gestion!$V$74</f>
        <v>S.V.P. inscrire toutes les informations du ou de la partenaire</v>
      </c>
    </row>
    <row r="38" spans="1:30" x14ac:dyDescent="0.2">
      <c r="A38" s="303" t="str">
        <f>gestion!$V$43</f>
        <v xml:space="preserve">N.B. :  Joindre une copie très lisible des résultats de compétition </v>
      </c>
      <c r="B38" s="292"/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92"/>
    </row>
    <row r="39" spans="1:30" x14ac:dyDescent="0.2">
      <c r="A39" s="811"/>
      <c r="B39" s="811"/>
      <c r="C39" s="811"/>
      <c r="D39" s="811"/>
      <c r="E39" s="811"/>
      <c r="F39" s="811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</row>
    <row r="40" spans="1:30" s="278" customFormat="1" x14ac:dyDescent="0.2">
      <c r="A40" s="277" t="s">
        <v>31</v>
      </c>
      <c r="B40" s="841" t="s">
        <v>388</v>
      </c>
      <c r="C40" s="842"/>
      <c r="D40" s="841" t="s">
        <v>389</v>
      </c>
      <c r="E40" s="842"/>
      <c r="F40" s="841" t="s">
        <v>68</v>
      </c>
      <c r="G40" s="842"/>
      <c r="H40" s="841" t="s">
        <v>32</v>
      </c>
      <c r="I40" s="842"/>
      <c r="J40" s="918" t="s">
        <v>6</v>
      </c>
      <c r="K40" s="919"/>
    </row>
    <row r="41" spans="1:30" x14ac:dyDescent="0.2">
      <c r="A41" s="279" t="str">
        <f>+gestion!W13</f>
        <v>Invitation Rosemère Jan. 2019</v>
      </c>
      <c r="B41" s="819"/>
      <c r="C41" s="820"/>
      <c r="D41" s="819"/>
      <c r="E41" s="820"/>
      <c r="F41" s="817" t="s">
        <v>107</v>
      </c>
      <c r="G41" s="818"/>
      <c r="H41" s="819"/>
      <c r="I41" s="820"/>
      <c r="J41" s="821" t="str">
        <f>IF(OR(B41&lt;2,B41="",H41="",H41&lt;1,H41&gt;B41-1,D41="",D41&lt;=1,D41&gt;11,AND(B41&gt;=5,H41&gt;=5)),"",IF(B41&gt;=5,VLOOKUP(H41,tableau!$C$1:$M$6,HLOOKUP(D41,tableau!$C$1:$M$1,1,FALSE),FALSE),IF(B41=4,VLOOKUP(H41,tableau!$C$7:$M$9,HLOOKUP(D41,tableau!$C$1:$M$1,1,FALSE),FALSE),IF(B41=3,VLOOKUP(H41,tableau!$C$10:$M$11,HLOOKUP(D41,tableau!$C$1:$M$1,1,FALSE),FALSE),IF(B41=2,VLOOKUP(H41,tableau!$C$12:$M$12,HLOOKUP(D41,tableau!$C$1:$M$1,1,FALSE),FALSE),"")))))</f>
        <v/>
      </c>
      <c r="K41" s="82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</row>
    <row r="42" spans="1:30" x14ac:dyDescent="0.2">
      <c r="A42" s="282" t="str">
        <f>+gestion!W14</f>
        <v>Jeux du Québec</v>
      </c>
      <c r="B42" s="826"/>
      <c r="C42" s="827"/>
      <c r="D42" s="826"/>
      <c r="E42" s="827"/>
      <c r="F42" s="825" t="s">
        <v>67</v>
      </c>
      <c r="G42" s="825"/>
      <c r="H42" s="826"/>
      <c r="I42" s="827"/>
      <c r="J42" s="830" t="str">
        <f>IF(OR(B42&lt;2,B42="",H42="",H42&lt;1,H42&gt;B42-1,D42="",D42&lt;=1,D42&gt;11,AND(B42&gt;=5,H42&gt;=5)),"",IF(B42&gt;=5,VLOOKUP(H42,tableau!$C$1:$M$6,HLOOKUP(D42,tableau!$C$1:$M$1,1,FALSE),FALSE),IF(B42=4,VLOOKUP(H42,tableau!$C$7:$M$9,HLOOKUP(D42,tableau!$C$1:$M$1,1,FALSE),FALSE),IF(B42=3,VLOOKUP(H42,tableau!$C$10:$M$11,HLOOKUP(D42,tableau!$C$1:$M$1,1,FALSE),FALSE),IF(B42=2,VLOOKUP(H42,tableau!$C$12:$M$12,HLOOKUP(D42,tableau!$C$1:$M$1,1,FALSE),FALSE),"")))))</f>
        <v/>
      </c>
      <c r="K42" s="831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</row>
    <row r="43" spans="1:30" x14ac:dyDescent="0.2">
      <c r="A43" s="283" t="str">
        <f>+gestion!X14</f>
        <v>Finale Régionale</v>
      </c>
      <c r="B43" s="828"/>
      <c r="C43" s="829"/>
      <c r="D43" s="828"/>
      <c r="E43" s="829"/>
      <c r="F43" s="825"/>
      <c r="G43" s="825"/>
      <c r="H43" s="828"/>
      <c r="I43" s="829"/>
      <c r="J43" s="832"/>
      <c r="K43" s="833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</row>
    <row r="44" spans="1:30" x14ac:dyDescent="0.2">
      <c r="A44" s="279" t="str">
        <f>+gestion!W15</f>
        <v>Invitation Lachute</v>
      </c>
      <c r="B44" s="819"/>
      <c r="C44" s="820"/>
      <c r="D44" s="819"/>
      <c r="E44" s="820"/>
      <c r="F44" s="817" t="s">
        <v>107</v>
      </c>
      <c r="G44" s="818"/>
      <c r="H44" s="819"/>
      <c r="I44" s="820"/>
      <c r="J44" s="821" t="str">
        <f>IF(OR(B44&lt;2,B44="",H44="",H44&lt;1,H44&gt;B44-1,D44="",D44&lt;=1,D44&gt;11,AND(B44&gt;=5,H44&gt;=5)),"",IF(B44&gt;=5,VLOOKUP(H44,tableau!$C$1:$M$6,HLOOKUP(D44,tableau!$C$1:$M$1,1,FALSE),FALSE),IF(B44=4,VLOOKUP(H44,tableau!$C$7:$M$9,HLOOKUP(D44,tableau!$C$1:$M$1,1,FALSE),FALSE),IF(B44=3,VLOOKUP(H44,tableau!$C$10:$M$11,HLOOKUP(D44,tableau!$C$1:$M$1,1,FALSE),FALSE),IF(B44=2,VLOOKUP(H44,tableau!$C$12:$M$12,HLOOKUP(D44,tableau!$C$1:$M$1,1,FALSE),FALSE),"")))))</f>
        <v/>
      </c>
      <c r="K44" s="82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</row>
    <row r="45" spans="1:30" x14ac:dyDescent="0.2">
      <c r="A45" s="282" t="str">
        <f>+gestion!W16</f>
        <v>Jeux du Québec</v>
      </c>
      <c r="B45" s="825"/>
      <c r="C45" s="825"/>
      <c r="D45" s="825"/>
      <c r="E45" s="825"/>
      <c r="F45" s="825" t="s">
        <v>67</v>
      </c>
      <c r="G45" s="825"/>
      <c r="H45" s="825"/>
      <c r="I45" s="825"/>
      <c r="J45" s="830">
        <f>IF(L45="oui",16,IF(ISTEXT(H45)=TRUE,0,IF(H45&gt;=1,IF(H45&gt;=11,1,HLOOKUP(H45,tableau!$C$16:$L$18,2,FALSE)),0)))</f>
        <v>0</v>
      </c>
      <c r="K45" s="831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</row>
    <row r="46" spans="1:30" x14ac:dyDescent="0.2">
      <c r="A46" s="283" t="str">
        <f>+gestion!X22</f>
        <v>Finale Provinciale</v>
      </c>
      <c r="B46" s="825"/>
      <c r="C46" s="825"/>
      <c r="D46" s="825"/>
      <c r="E46" s="825"/>
      <c r="F46" s="825"/>
      <c r="G46" s="825"/>
      <c r="H46" s="825"/>
      <c r="I46" s="825"/>
      <c r="J46" s="832"/>
      <c r="K46" s="833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</row>
    <row r="47" spans="1:30" x14ac:dyDescent="0.2">
      <c r="A47" s="282" t="str">
        <f>+gestion!W3</f>
        <v>Provinciaux d'été</v>
      </c>
      <c r="B47" s="819"/>
      <c r="C47" s="820"/>
      <c r="D47" s="819"/>
      <c r="E47" s="820"/>
      <c r="F47" s="819" t="s">
        <v>45</v>
      </c>
      <c r="G47" s="820"/>
      <c r="H47" s="819"/>
      <c r="I47" s="820"/>
      <c r="J47" s="821">
        <f>IF(L47="oui",16,IF(ISTEXT(H47)=TRUE,0,IF(H47&gt;=1,IF(H47&gt;=11,1,HLOOKUP(H47,tableau!$C$16:$L$18,2,FALSE)),0)))</f>
        <v>0</v>
      </c>
      <c r="K47" s="82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</row>
    <row r="48" spans="1:30" x14ac:dyDescent="0.2">
      <c r="A48" s="282" t="str">
        <f>+gestion!W17</f>
        <v>Invitation Richard Gauthier</v>
      </c>
      <c r="B48" s="819"/>
      <c r="C48" s="820"/>
      <c r="D48" s="819"/>
      <c r="E48" s="820"/>
      <c r="F48" s="817" t="s">
        <v>107</v>
      </c>
      <c r="G48" s="818"/>
      <c r="H48" s="819"/>
      <c r="I48" s="820"/>
      <c r="J48" s="821" t="str">
        <f>IF(OR(B48&lt;2,B48="",H48="",H48&lt;1,H48&gt;B48-1,D48="",D48&lt;=1,D48&gt;11,AND(B48&gt;=5,H48&gt;=5)),"",IF(B48&gt;=5,VLOOKUP(H48,tableau!$C$1:$M$6,HLOOKUP(D48,tableau!$C$1:$M$1,1,FALSE),FALSE),IF(B48=4,VLOOKUP(H48,tableau!$C$7:$M$9,HLOOKUP(D48,tableau!$C$1:$M$1,1,FALSE),FALSE),IF(B48=3,VLOOKUP(H48,tableau!$C$10:$M$11,HLOOKUP(D48,tableau!$C$1:$M$1,1,FALSE),FALSE),IF(B48=2,VLOOKUP(H48,tableau!$C$12:$M$12,HLOOKUP(D48,tableau!$C$1:$M$1,1,FALSE),FALSE),"")))))</f>
        <v/>
      </c>
      <c r="K48" s="82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</row>
    <row r="49" spans="1:30" x14ac:dyDescent="0.2">
      <c r="A49" s="282" t="str">
        <f>+gestion!W18</f>
        <v>Invitation St-Eustache</v>
      </c>
      <c r="B49" s="819"/>
      <c r="C49" s="820"/>
      <c r="D49" s="819"/>
      <c r="E49" s="820"/>
      <c r="F49" s="817" t="s">
        <v>107</v>
      </c>
      <c r="G49" s="818"/>
      <c r="H49" s="819"/>
      <c r="I49" s="820"/>
      <c r="J49" s="821" t="str">
        <f>IF(OR(B49&lt;2,B49="",H49="",H49&lt;1,H49&gt;B49-1,D49="",D49&lt;=1,D49&gt;11,AND(B49&gt;=5,H49&gt;=5)),"",IF(B49&gt;=5,VLOOKUP(H49,tableau!$C$1:$M$6,HLOOKUP(D49,tableau!$C$1:$M$1,1,FALSE),FALSE),IF(B49=4,VLOOKUP(H49,tableau!$C$7:$M$9,HLOOKUP(D49,tableau!$C$1:$M$1,1,FALSE),FALSE),IF(B49=3,VLOOKUP(H49,tableau!$C$10:$M$11,HLOOKUP(D49,tableau!$C$1:$M$1,1,FALSE),FALSE),IF(B49=2,VLOOKUP(H49,tableau!$C$12:$M$12,HLOOKUP(D49,tableau!$C$1:$M$1,1,FALSE),FALSE),"")))))</f>
        <v/>
      </c>
      <c r="K49" s="82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</row>
    <row r="50" spans="1:30" x14ac:dyDescent="0.2">
      <c r="A50" s="279" t="str">
        <f>+gestion!X13</f>
        <v>Invitation Rosemère Déc. 2019</v>
      </c>
      <c r="B50" s="819"/>
      <c r="C50" s="820"/>
      <c r="D50" s="819"/>
      <c r="E50" s="820"/>
      <c r="F50" s="817" t="s">
        <v>107</v>
      </c>
      <c r="G50" s="818"/>
      <c r="H50" s="819"/>
      <c r="I50" s="820"/>
      <c r="J50" s="821" t="str">
        <f>IF(OR(B50&lt;2,B50="",H50="",H50&lt;1,H50&gt;B50-1,D50="",D50&lt;=1,D50&gt;11,AND(B50&gt;=5,H50&gt;=5)),"",IF(B50&gt;=5,VLOOKUP(H50,tableau!$C$1:$M$6,HLOOKUP(D50,tableau!$C$1:$M$1,1,FALSE),FALSE),IF(B50=4,VLOOKUP(H50,tableau!$C$7:$M$9,HLOOKUP(D50,tableau!$C$1:$M$1,1,FALSE),FALSE),IF(B50=3,VLOOKUP(H50,tableau!$C$10:$M$11,HLOOKUP(D50,tableau!$C$1:$M$1,1,FALSE),FALSE),IF(B50=2,VLOOKUP(H50,tableau!$C$12:$M$12,HLOOKUP(D50,tableau!$C$1:$M$1,1,FALSE),FALSE),"")))))</f>
        <v/>
      </c>
      <c r="K50" s="82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</row>
    <row r="51" spans="1:30" x14ac:dyDescent="0.2">
      <c r="A51" s="279" t="str">
        <f>+gestion!W12</f>
        <v>Section B 2020</v>
      </c>
      <c r="B51" s="819"/>
      <c r="C51" s="820"/>
      <c r="D51" s="819"/>
      <c r="E51" s="820"/>
      <c r="F51" s="819" t="s">
        <v>45</v>
      </c>
      <c r="G51" s="820"/>
      <c r="H51" s="819"/>
      <c r="I51" s="820"/>
      <c r="J51" s="821">
        <f>IF(L51="oui",16,IF(ISTEXT(H51)=TRUE,0,IF(H51&gt;=1,IF(H51&gt;=11,1,HLOOKUP(H51,tableau!$C$16:$L$18,2,FALSE)),0)))</f>
        <v>0</v>
      </c>
      <c r="K51" s="82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</row>
    <row r="52" spans="1:30" s="264" customFormat="1" x14ac:dyDescent="0.2">
      <c r="A52" s="262"/>
      <c r="B52" s="262"/>
      <c r="C52" s="298"/>
      <c r="D52" s="298"/>
      <c r="E52" s="223"/>
      <c r="F52" s="223"/>
      <c r="G52" s="223"/>
      <c r="H52" s="911" t="s">
        <v>36</v>
      </c>
      <c r="I52" s="911"/>
      <c r="J52" s="920">
        <f>SUM(J41:J51)</f>
        <v>0</v>
      </c>
      <c r="K52" s="920"/>
    </row>
    <row r="53" spans="1:30" ht="13.5" customHeight="1" x14ac:dyDescent="0.2">
      <c r="A53" s="851"/>
      <c r="B53" s="851"/>
      <c r="C53" s="851"/>
      <c r="D53" s="851"/>
      <c r="E53" s="851"/>
      <c r="F53" s="851"/>
      <c r="G53" s="851"/>
      <c r="H53" s="210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</row>
    <row r="54" spans="1:30" x14ac:dyDescent="0.2">
      <c r="A54" s="851"/>
      <c r="B54" s="851"/>
      <c r="C54" s="851"/>
      <c r="D54" s="851"/>
      <c r="E54" s="851"/>
      <c r="F54" s="851"/>
      <c r="G54" s="851"/>
      <c r="H54" s="210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</row>
    <row r="55" spans="1:30" x14ac:dyDescent="0.2">
      <c r="H55" s="210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</row>
    <row r="56" spans="1:30" x14ac:dyDescent="0.2">
      <c r="C56" s="324" t="s">
        <v>52</v>
      </c>
      <c r="D56" s="324"/>
      <c r="H56" s="781" t="str">
        <f>+'données a remplir'!$F$8</f>
        <v/>
      </c>
      <c r="I56" s="781"/>
      <c r="J56" s="781"/>
      <c r="K56" s="781"/>
      <c r="L56" s="781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</row>
    <row r="57" spans="1:30" x14ac:dyDescent="0.2">
      <c r="C57" s="324"/>
      <c r="D57" s="245"/>
      <c r="H57" s="245"/>
      <c r="I57" s="245"/>
      <c r="J57" s="245"/>
      <c r="K57" s="245"/>
      <c r="L57" s="245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</row>
    <row r="58" spans="1:30" x14ac:dyDescent="0.2">
      <c r="C58" s="324" t="s">
        <v>53</v>
      </c>
      <c r="D58" s="324"/>
      <c r="H58" s="781" t="str">
        <f>+'données a remplir'!F9</f>
        <v/>
      </c>
      <c r="I58" s="781"/>
      <c r="J58" s="781"/>
      <c r="K58" s="781"/>
      <c r="L58" s="781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</row>
    <row r="59" spans="1:30" x14ac:dyDescent="0.2">
      <c r="C59" s="324"/>
      <c r="D59" s="245"/>
      <c r="H59" s="245"/>
      <c r="I59" s="245"/>
      <c r="J59" s="245"/>
      <c r="K59" s="245"/>
      <c r="L59" s="245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</row>
    <row r="60" spans="1:30" x14ac:dyDescent="0.2">
      <c r="C60" s="780" t="s">
        <v>54</v>
      </c>
      <c r="D60" s="780"/>
      <c r="H60" s="781" t="str">
        <f>+'données a remplir'!$F$10</f>
        <v/>
      </c>
      <c r="I60" s="781"/>
      <c r="J60" s="781"/>
      <c r="K60" s="781"/>
      <c r="L60" s="781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</row>
  </sheetData>
  <sheetProtection algorithmName="SHA-512" hashValue="1t8p+Mho2+iabdYuY76w7qCMCxS6mwtMV0b6+6L21Zmmk4mFKjs7axPuaBHF5vorb5P4EPdnXkVdNNpOyejqSA==" saltValue="rSp3hFR/pYtJ1d2xmIzmbw==" spinCount="100000" sheet="1" objects="1" scenarios="1"/>
  <protectedRanges>
    <protectedRange sqref="B41:E51 H41:I51" name="Plage2"/>
    <protectedRange sqref="B8:F10 K8:M10 B15:F19 K15:M19" name="Plage1"/>
  </protectedRanges>
  <mergeCells count="97">
    <mergeCell ref="C60:D60"/>
    <mergeCell ref="H60:L60"/>
    <mergeCell ref="B51:C51"/>
    <mergeCell ref="D51:E51"/>
    <mergeCell ref="F51:G51"/>
    <mergeCell ref="H51:I51"/>
    <mergeCell ref="A53:G53"/>
    <mergeCell ref="A54:G54"/>
    <mergeCell ref="H56:L56"/>
    <mergeCell ref="J51:K51"/>
    <mergeCell ref="H58:L58"/>
    <mergeCell ref="B50:C50"/>
    <mergeCell ref="D50:E50"/>
    <mergeCell ref="F50:G50"/>
    <mergeCell ref="H50:I50"/>
    <mergeCell ref="J50:K50"/>
    <mergeCell ref="J52:K52"/>
    <mergeCell ref="H52:I52"/>
    <mergeCell ref="B48:C48"/>
    <mergeCell ref="D48:E48"/>
    <mergeCell ref="F48:G48"/>
    <mergeCell ref="H48:I48"/>
    <mergeCell ref="B49:C49"/>
    <mergeCell ref="D49:E49"/>
    <mergeCell ref="F49:G49"/>
    <mergeCell ref="H49:I49"/>
    <mergeCell ref="H42:I43"/>
    <mergeCell ref="J45:K46"/>
    <mergeCell ref="B47:C47"/>
    <mergeCell ref="D47:E47"/>
    <mergeCell ref="F47:G47"/>
    <mergeCell ref="H47:I47"/>
    <mergeCell ref="D45:E46"/>
    <mergeCell ref="F45:G46"/>
    <mergeCell ref="H45:I46"/>
    <mergeCell ref="B44:C44"/>
    <mergeCell ref="D44:E44"/>
    <mergeCell ref="F44:G44"/>
    <mergeCell ref="H44:I44"/>
    <mergeCell ref="B19:F19"/>
    <mergeCell ref="H19:J19"/>
    <mergeCell ref="D40:E40"/>
    <mergeCell ref="F40:G40"/>
    <mergeCell ref="H40:I40"/>
    <mergeCell ref="A33:M33"/>
    <mergeCell ref="A34:M34"/>
    <mergeCell ref="A35:M35"/>
    <mergeCell ref="A36:M36"/>
    <mergeCell ref="J40:K40"/>
    <mergeCell ref="K12:M12"/>
    <mergeCell ref="E29:F29"/>
    <mergeCell ref="H29:I29"/>
    <mergeCell ref="E30:F30"/>
    <mergeCell ref="H30:I30"/>
    <mergeCell ref="A27:M27"/>
    <mergeCell ref="B15:F15"/>
    <mergeCell ref="H15:J15"/>
    <mergeCell ref="K15:M15"/>
    <mergeCell ref="B17:F17"/>
    <mergeCell ref="H17:J17"/>
    <mergeCell ref="K17:M17"/>
    <mergeCell ref="K19:M19"/>
    <mergeCell ref="B18:C18"/>
    <mergeCell ref="D18:E18"/>
    <mergeCell ref="F18:G18"/>
    <mergeCell ref="B11:C11"/>
    <mergeCell ref="D11:E11"/>
    <mergeCell ref="F11:G11"/>
    <mergeCell ref="B12:F12"/>
    <mergeCell ref="H12:J12"/>
    <mergeCell ref="B8:F8"/>
    <mergeCell ref="H8:J8"/>
    <mergeCell ref="K8:M8"/>
    <mergeCell ref="B10:F10"/>
    <mergeCell ref="H10:J10"/>
    <mergeCell ref="K10:M10"/>
    <mergeCell ref="A2:M2"/>
    <mergeCell ref="A3:M3"/>
    <mergeCell ref="A4:M4"/>
    <mergeCell ref="A5:M5"/>
    <mergeCell ref="A6:M6"/>
    <mergeCell ref="J47:K47"/>
    <mergeCell ref="J48:K48"/>
    <mergeCell ref="J49:K49"/>
    <mergeCell ref="A39:F39"/>
    <mergeCell ref="B40:C40"/>
    <mergeCell ref="B41:C41"/>
    <mergeCell ref="D41:E41"/>
    <mergeCell ref="F41:G41"/>
    <mergeCell ref="H41:I41"/>
    <mergeCell ref="J41:K41"/>
    <mergeCell ref="B42:C43"/>
    <mergeCell ref="D42:E43"/>
    <mergeCell ref="F42:G43"/>
    <mergeCell ref="J44:K44"/>
    <mergeCell ref="J42:K43"/>
    <mergeCell ref="B45:C46"/>
  </mergeCells>
  <dataValidations count="1">
    <dataValidation type="list" allowBlank="1" showInputMessage="1" showErrorMessage="1" promptTitle="Menu_BYE" sqref="M35:M36" xr:uid="{00000000-0002-0000-2400-000000000000}">
      <formula1>Menu_Bye</formula1>
    </dataValidation>
  </dataValidations>
  <printOptions horizontalCentered="1"/>
  <pageMargins left="0" right="0" top="0.55118110236220474" bottom="0.35433070866141736" header="0.31496062992125984" footer="0.31496062992125984"/>
  <pageSetup scale="85" orientation="portrait" r:id="rId1"/>
  <headerFooter>
    <oddHeader>&amp;LLauréats 2019</oddHeader>
    <oddFooter>&amp;C&amp;14PATINAGE LAURENTIDES&amp;R&amp;A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92D050"/>
  </sheetPr>
  <dimension ref="A1:AD62"/>
  <sheetViews>
    <sheetView showGridLines="0" zoomScaleNormal="100" workbookViewId="0">
      <selection activeCell="B8" sqref="B8:F8"/>
    </sheetView>
  </sheetViews>
  <sheetFormatPr baseColWidth="10" defaultRowHeight="12.75" x14ac:dyDescent="0.2"/>
  <cols>
    <col min="1" max="1" width="25.85546875" style="210" customWidth="1"/>
    <col min="2" max="3" width="7.28515625" style="210" customWidth="1"/>
    <col min="4" max="4" width="9" style="210" customWidth="1"/>
    <col min="5" max="5" width="7.28515625" style="210" customWidth="1"/>
    <col min="6" max="7" width="8.85546875" style="210" customWidth="1"/>
    <col min="8" max="8" width="7.28515625" style="211" customWidth="1"/>
    <col min="9" max="12" width="7.28515625" style="210" customWidth="1"/>
    <col min="13" max="13" width="12.140625" style="210" customWidth="1"/>
    <col min="14" max="30" width="11.42578125" style="210"/>
    <col min="31" max="16384" width="11.42578125" style="212"/>
  </cols>
  <sheetData>
    <row r="1" spans="1:30" x14ac:dyDescent="0.2">
      <c r="A1" s="209"/>
      <c r="B1" s="209"/>
      <c r="C1" s="209"/>
      <c r="D1" s="209"/>
      <c r="E1" s="209"/>
      <c r="F1" s="209"/>
    </row>
    <row r="2" spans="1:30" x14ac:dyDescent="0.2">
      <c r="A2" s="794" t="s">
        <v>14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</row>
    <row r="3" spans="1:30" x14ac:dyDescent="0.2">
      <c r="A3" s="795" t="s">
        <v>43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</row>
    <row r="4" spans="1:30" s="214" customForma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</row>
    <row r="5" spans="1:30" s="214" customFormat="1" ht="15.75" customHeight="1" x14ac:dyDescent="0.25">
      <c r="A5" s="799" t="s">
        <v>5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  <c r="N5" s="215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</row>
    <row r="6" spans="1:30" s="214" customFormat="1" ht="15.75" customHeight="1" x14ac:dyDescent="0.25">
      <c r="A6" s="801" t="str">
        <f>+gestion!B39</f>
        <v xml:space="preserve"> PAIRE DE STYLE LIBRE PRÉ-JUVÉNILE</v>
      </c>
      <c r="B6" s="801"/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1"/>
      <c r="N6" s="215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</row>
    <row r="8" spans="1:30" x14ac:dyDescent="0.2">
      <c r="A8" s="216" t="s">
        <v>410</v>
      </c>
      <c r="B8" s="790"/>
      <c r="C8" s="790"/>
      <c r="D8" s="790"/>
      <c r="E8" s="790"/>
      <c r="F8" s="790"/>
      <c r="H8" s="912" t="s">
        <v>51</v>
      </c>
      <c r="I8" s="912"/>
      <c r="J8" s="912"/>
      <c r="K8" s="792"/>
      <c r="L8" s="792"/>
      <c r="M8" s="792"/>
    </row>
    <row r="9" spans="1:30" x14ac:dyDescent="0.2">
      <c r="A9" s="216"/>
      <c r="B9" s="217"/>
      <c r="C9" s="217"/>
      <c r="D9" s="217"/>
      <c r="E9" s="217"/>
      <c r="F9" s="217"/>
      <c r="H9" s="299"/>
      <c r="I9" s="299"/>
      <c r="J9" s="299"/>
      <c r="K9" s="218"/>
      <c r="L9" s="218"/>
      <c r="M9" s="218"/>
    </row>
    <row r="10" spans="1:30" x14ac:dyDescent="0.2">
      <c r="A10" s="216" t="s">
        <v>74</v>
      </c>
      <c r="B10" s="790"/>
      <c r="C10" s="790"/>
      <c r="D10" s="790"/>
      <c r="E10" s="790"/>
      <c r="F10" s="790"/>
      <c r="H10" s="912" t="s">
        <v>13</v>
      </c>
      <c r="I10" s="912"/>
      <c r="J10" s="912"/>
      <c r="K10" s="792"/>
      <c r="L10" s="792"/>
      <c r="M10" s="792"/>
    </row>
    <row r="11" spans="1:30" x14ac:dyDescent="0.2">
      <c r="A11" s="327"/>
      <c r="B11" s="802"/>
      <c r="C11" s="802"/>
      <c r="D11" s="800"/>
      <c r="E11" s="800"/>
      <c r="F11" s="802"/>
      <c r="G11" s="802"/>
      <c r="H11" s="300"/>
      <c r="I11" s="301"/>
      <c r="J11" s="301"/>
    </row>
    <row r="12" spans="1:30" x14ac:dyDescent="0.2">
      <c r="A12" s="523" t="s">
        <v>50</v>
      </c>
      <c r="B12" s="790">
        <f>+'données a remplir'!E7</f>
        <v>0</v>
      </c>
      <c r="C12" s="790"/>
      <c r="D12" s="790"/>
      <c r="E12" s="790"/>
      <c r="F12" s="790"/>
      <c r="H12" s="913" t="s">
        <v>380</v>
      </c>
      <c r="I12" s="913"/>
      <c r="J12" s="913"/>
      <c r="K12" s="807">
        <f>+'données a remplir'!E6</f>
        <v>0</v>
      </c>
      <c r="L12" s="807"/>
      <c r="M12" s="807"/>
    </row>
    <row r="13" spans="1:30" x14ac:dyDescent="0.2">
      <c r="A13" s="327"/>
      <c r="B13" s="313"/>
      <c r="C13" s="313"/>
      <c r="D13" s="313"/>
      <c r="E13" s="313"/>
      <c r="F13" s="313"/>
      <c r="H13" s="335"/>
      <c r="I13" s="335"/>
      <c r="J13" s="335"/>
      <c r="K13" s="314"/>
      <c r="L13" s="314"/>
      <c r="M13" s="221"/>
    </row>
    <row r="14" spans="1:30" ht="15" x14ac:dyDescent="0.25">
      <c r="A14" s="315" t="s">
        <v>411</v>
      </c>
      <c r="B14" s="221"/>
      <c r="C14" s="221"/>
      <c r="D14" s="220"/>
      <c r="E14" s="222"/>
      <c r="F14" s="222"/>
      <c r="H14" s="336"/>
      <c r="I14" s="301"/>
      <c r="J14" s="301"/>
    </row>
    <row r="15" spans="1:30" x14ac:dyDescent="0.2">
      <c r="A15" s="216" t="s">
        <v>48</v>
      </c>
      <c r="B15" s="790"/>
      <c r="C15" s="790"/>
      <c r="D15" s="790"/>
      <c r="E15" s="790"/>
      <c r="F15" s="790"/>
      <c r="H15" s="912" t="s">
        <v>51</v>
      </c>
      <c r="I15" s="912"/>
      <c r="J15" s="912"/>
      <c r="K15" s="792"/>
      <c r="L15" s="792"/>
      <c r="M15" s="792"/>
    </row>
    <row r="16" spans="1:30" x14ac:dyDescent="0.2">
      <c r="A16" s="216"/>
      <c r="B16" s="217"/>
      <c r="C16" s="217"/>
      <c r="D16" s="217"/>
      <c r="E16" s="217"/>
      <c r="F16" s="217"/>
      <c r="H16" s="299"/>
      <c r="I16" s="299"/>
      <c r="J16" s="299"/>
      <c r="K16" s="218"/>
      <c r="L16" s="218"/>
      <c r="M16" s="218"/>
    </row>
    <row r="17" spans="1:30" x14ac:dyDescent="0.2">
      <c r="A17" s="216" t="s">
        <v>74</v>
      </c>
      <c r="B17" s="790"/>
      <c r="C17" s="790"/>
      <c r="D17" s="790"/>
      <c r="E17" s="790"/>
      <c r="F17" s="790"/>
      <c r="H17" s="912" t="s">
        <v>13</v>
      </c>
      <c r="I17" s="912"/>
      <c r="J17" s="912"/>
      <c r="K17" s="792"/>
      <c r="L17" s="792"/>
      <c r="M17" s="792"/>
    </row>
    <row r="18" spans="1:30" x14ac:dyDescent="0.2">
      <c r="A18" s="327"/>
      <c r="B18" s="802"/>
      <c r="C18" s="802"/>
      <c r="D18" s="800"/>
      <c r="E18" s="800"/>
      <c r="F18" s="802"/>
      <c r="G18" s="802"/>
      <c r="H18" s="300"/>
      <c r="I18" s="301"/>
      <c r="J18" s="301"/>
    </row>
    <row r="19" spans="1:30" x14ac:dyDescent="0.2">
      <c r="A19" s="327" t="s">
        <v>50</v>
      </c>
      <c r="B19" s="790"/>
      <c r="C19" s="790"/>
      <c r="D19" s="790"/>
      <c r="E19" s="790"/>
      <c r="F19" s="790"/>
      <c r="H19" s="913" t="s">
        <v>380</v>
      </c>
      <c r="I19" s="913"/>
      <c r="J19" s="913"/>
      <c r="K19" s="807"/>
      <c r="L19" s="807"/>
      <c r="M19" s="807"/>
    </row>
    <row r="20" spans="1:30" ht="12.6" customHeight="1" x14ac:dyDescent="0.2"/>
    <row r="21" spans="1:30" ht="12.6" customHeight="1" x14ac:dyDescent="0.2">
      <c r="A21" s="223" t="s">
        <v>416</v>
      </c>
    </row>
    <row r="22" spans="1:30" x14ac:dyDescent="0.2">
      <c r="A22" s="210" t="str">
        <f>gestion!$V$60</f>
        <v>Chaque Club enverra la candidature des athlètes en couple contenant le résultat final de chacune des compétitions</v>
      </c>
    </row>
    <row r="23" spans="1:30" x14ac:dyDescent="0.2">
      <c r="A23" s="210" t="str">
        <f>gestion!$V$61</f>
        <v>auxquelles ils/elles ont participé (régionales, provinciales, nationales, internationales &amp; mondiales), peu importe le</v>
      </c>
    </row>
    <row r="24" spans="1:30" x14ac:dyDescent="0.2">
      <c r="A24" s="210" t="str">
        <f>gestion!$V$62</f>
        <v>résultat.  Le comité examinera l'ensemble des dossiers et déterminera le couple lauréat.  Un seul couple par</v>
      </c>
    </row>
    <row r="25" spans="1:30" x14ac:dyDescent="0.2">
      <c r="A25" s="210" t="str">
        <f>gestion!$V$63</f>
        <v>catégorie sera honoré.</v>
      </c>
    </row>
    <row r="26" spans="1:30" ht="15" customHeight="1" x14ac:dyDescent="0.2">
      <c r="A26" s="225"/>
      <c r="B26" s="222"/>
      <c r="C26" s="222"/>
      <c r="D26" s="222"/>
      <c r="E26" s="222"/>
      <c r="F26" s="226"/>
    </row>
    <row r="27" spans="1:30" ht="15" customHeight="1" x14ac:dyDescent="0.2">
      <c r="A27" s="846" t="s">
        <v>397</v>
      </c>
      <c r="B27" s="846"/>
      <c r="C27" s="846"/>
      <c r="D27" s="846"/>
      <c r="E27" s="846"/>
      <c r="F27" s="846"/>
      <c r="G27" s="846"/>
      <c r="H27" s="846"/>
      <c r="I27" s="846"/>
      <c r="J27" s="846"/>
      <c r="K27" s="846"/>
      <c r="L27" s="846"/>
      <c r="M27" s="846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</row>
    <row r="28" spans="1:30" ht="15" customHeight="1" x14ac:dyDescent="0.2">
      <c r="A28" s="256"/>
      <c r="B28" s="256"/>
      <c r="C28" s="256"/>
      <c r="D28" s="256"/>
      <c r="E28" s="256"/>
      <c r="F28" s="256"/>
      <c r="G28" s="256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</row>
    <row r="29" spans="1:30" ht="15" customHeight="1" thickBot="1" x14ac:dyDescent="0.25">
      <c r="A29" s="265" t="s">
        <v>394</v>
      </c>
      <c r="B29" s="295">
        <v>2</v>
      </c>
      <c r="C29" s="295">
        <v>3</v>
      </c>
      <c r="D29" s="295">
        <v>4</v>
      </c>
      <c r="E29" s="847">
        <v>5</v>
      </c>
      <c r="F29" s="847"/>
      <c r="G29" s="295">
        <v>6</v>
      </c>
      <c r="H29" s="847">
        <v>7</v>
      </c>
      <c r="I29" s="847"/>
      <c r="J29" s="268">
        <v>8</v>
      </c>
      <c r="K29" s="295">
        <v>9</v>
      </c>
      <c r="L29" s="295">
        <v>10</v>
      </c>
      <c r="M29" s="269">
        <v>11</v>
      </c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</row>
    <row r="30" spans="1:30" ht="27.75" customHeight="1" thickTop="1" x14ac:dyDescent="0.2">
      <c r="A30" s="270" t="s">
        <v>5</v>
      </c>
      <c r="B30" s="271" t="s">
        <v>291</v>
      </c>
      <c r="C30" s="271" t="s">
        <v>292</v>
      </c>
      <c r="D30" s="296" t="s">
        <v>400</v>
      </c>
      <c r="E30" s="845" t="s">
        <v>398</v>
      </c>
      <c r="F30" s="845"/>
      <c r="G30" s="271" t="s">
        <v>396</v>
      </c>
      <c r="H30" s="845" t="s">
        <v>395</v>
      </c>
      <c r="I30" s="845"/>
      <c r="J30" s="296" t="s">
        <v>399</v>
      </c>
      <c r="K30" s="271" t="s">
        <v>89</v>
      </c>
      <c r="L30" s="271" t="s">
        <v>90</v>
      </c>
      <c r="M30" s="274" t="s">
        <v>91</v>
      </c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</row>
    <row r="31" spans="1:30" ht="15" customHeight="1" x14ac:dyDescent="0.2">
      <c r="A31" s="225"/>
      <c r="B31" s="222"/>
      <c r="C31" s="222"/>
      <c r="D31" s="222"/>
      <c r="E31" s="222"/>
      <c r="F31" s="226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</row>
    <row r="32" spans="1:30" x14ac:dyDescent="0.2">
      <c r="A32" s="223" t="s">
        <v>419</v>
      </c>
      <c r="E32" s="225"/>
      <c r="F32" s="225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</row>
    <row r="33" spans="1:30" x14ac:dyDescent="0.2">
      <c r="A33" s="782" t="s">
        <v>481</v>
      </c>
      <c r="B33" s="782"/>
      <c r="C33" s="782"/>
      <c r="D33" s="782"/>
      <c r="E33" s="782"/>
      <c r="F33" s="782"/>
      <c r="G33" s="782"/>
      <c r="H33" s="782"/>
      <c r="I33" s="782"/>
      <c r="J33" s="782"/>
      <c r="K33" s="782"/>
      <c r="L33" s="782"/>
      <c r="M33" s="78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</row>
    <row r="34" spans="1:30" x14ac:dyDescent="0.2">
      <c r="A34" s="782" t="s">
        <v>480</v>
      </c>
      <c r="B34" s="782"/>
      <c r="C34" s="782"/>
      <c r="D34" s="782"/>
      <c r="E34" s="782"/>
      <c r="F34" s="782"/>
      <c r="G34" s="782"/>
      <c r="H34" s="782"/>
      <c r="I34" s="782"/>
      <c r="J34" s="782"/>
      <c r="K34" s="782"/>
      <c r="L34" s="782"/>
      <c r="M34" s="78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</row>
    <row r="35" spans="1:30" x14ac:dyDescent="0.2">
      <c r="A35" s="782" t="s">
        <v>479</v>
      </c>
      <c r="B35" s="782"/>
      <c r="C35" s="782"/>
      <c r="D35" s="782"/>
      <c r="E35" s="782"/>
      <c r="F35" s="782"/>
      <c r="G35" s="782"/>
      <c r="H35" s="782"/>
      <c r="I35" s="782"/>
      <c r="J35" s="782"/>
      <c r="K35" s="782"/>
      <c r="L35" s="782"/>
      <c r="M35" s="78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</row>
    <row r="36" spans="1:30" x14ac:dyDescent="0.2">
      <c r="A36" s="782" t="s">
        <v>482</v>
      </c>
      <c r="B36" s="782"/>
      <c r="C36" s="782"/>
      <c r="D36" s="782"/>
      <c r="E36" s="782"/>
      <c r="F36" s="782"/>
      <c r="G36" s="782"/>
      <c r="H36" s="782"/>
      <c r="I36" s="782"/>
      <c r="J36" s="782"/>
      <c r="K36" s="782"/>
      <c r="L36" s="782"/>
      <c r="M36" s="78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</row>
    <row r="37" spans="1:30" ht="15.75" x14ac:dyDescent="0.25">
      <c r="A37" s="316" t="str">
        <f>gestion!$V$74</f>
        <v>S.V.P. inscrire toutes les informations du ou de la partenaire</v>
      </c>
    </row>
    <row r="38" spans="1:30" x14ac:dyDescent="0.2">
      <c r="A38" s="303" t="str">
        <f>gestion!$V$43</f>
        <v xml:space="preserve">N.B. :  Joindre une copie très lisible des résultats de compétition </v>
      </c>
      <c r="B38" s="292"/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92"/>
    </row>
    <row r="39" spans="1:30" x14ac:dyDescent="0.2">
      <c r="A39" s="811"/>
      <c r="B39" s="811"/>
      <c r="C39" s="811"/>
      <c r="D39" s="811"/>
      <c r="E39" s="811"/>
      <c r="F39" s="811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</row>
    <row r="40" spans="1:30" s="278" customFormat="1" x14ac:dyDescent="0.2">
      <c r="A40" s="277" t="s">
        <v>31</v>
      </c>
      <c r="B40" s="841" t="s">
        <v>388</v>
      </c>
      <c r="C40" s="842"/>
      <c r="D40" s="841" t="s">
        <v>389</v>
      </c>
      <c r="E40" s="842"/>
      <c r="F40" s="841" t="s">
        <v>68</v>
      </c>
      <c r="G40" s="842"/>
      <c r="H40" s="841" t="s">
        <v>32</v>
      </c>
      <c r="I40" s="842"/>
      <c r="J40" s="841" t="s">
        <v>6</v>
      </c>
      <c r="K40" s="842"/>
    </row>
    <row r="41" spans="1:30" x14ac:dyDescent="0.2">
      <c r="A41" s="279" t="str">
        <f>+gestion!W13</f>
        <v>Invitation Rosemère Jan. 2019</v>
      </c>
      <c r="B41" s="819"/>
      <c r="C41" s="820"/>
      <c r="D41" s="819"/>
      <c r="E41" s="820"/>
      <c r="F41" s="817" t="s">
        <v>107</v>
      </c>
      <c r="G41" s="818"/>
      <c r="H41" s="819"/>
      <c r="I41" s="820"/>
      <c r="J41" s="821" t="str">
        <f>IF(OR(B41&lt;2,B41="",H41="",H41&lt;1,H41&gt;B41-1,D41="",D41&lt;=1,D41&gt;11,AND(B41&gt;=5,H41&gt;=5)),"",IF(B41&gt;=5,VLOOKUP(H41,tableau!$C$1:$M$6,HLOOKUP(D41,tableau!$C$1:$M$1,1,FALSE),FALSE),IF(B41=4,VLOOKUP(H41,tableau!$C$7:$M$9,HLOOKUP(D41,tableau!$C$1:$M$1,1,FALSE),FALSE),IF(B41=3,VLOOKUP(H41,tableau!$C$10:$M$11,HLOOKUP(D41,tableau!$C$1:$M$1,1,FALSE),FALSE),IF(B41=2,VLOOKUP(H41,tableau!$C$12:$M$12,HLOOKUP(D41,tableau!$C$1:$M$1,1,FALSE),FALSE),"")))))</f>
        <v/>
      </c>
      <c r="K41" s="82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</row>
    <row r="42" spans="1:30" x14ac:dyDescent="0.2">
      <c r="A42" s="282" t="str">
        <f>+gestion!W21</f>
        <v>STAR Michel-Proulx</v>
      </c>
      <c r="B42" s="826"/>
      <c r="C42" s="827"/>
      <c r="D42" s="826"/>
      <c r="E42" s="827"/>
      <c r="F42" s="825" t="s">
        <v>67</v>
      </c>
      <c r="G42" s="825"/>
      <c r="H42" s="826"/>
      <c r="I42" s="827"/>
      <c r="J42" s="830" t="str">
        <f>IF(OR(B42&lt;2,B42="",H42="",H42&lt;1,H42&gt;B42-1,D42="",D42&lt;=1,D42&gt;11,AND(B42&gt;=5,H42&gt;=5)),"",IF(B42&gt;=5,VLOOKUP(H42,tableau!$C$1:$M$6,HLOOKUP(D42,tableau!$C$1:$M$1,1,FALSE),FALSE),IF(B42=4,VLOOKUP(H42,tableau!$C$7:$M$9,HLOOKUP(D42,tableau!$C$1:$M$1,1,FALSE),FALSE),IF(B42=3,VLOOKUP(H42,tableau!$C$10:$M$11,HLOOKUP(D42,tableau!$C$1:$M$1,1,FALSE),FALSE),IF(B42=2,VLOOKUP(H42,tableau!$C$12:$M$12,HLOOKUP(D42,tableau!$C$1:$M$1,1,FALSE),FALSE),"")))))</f>
        <v/>
      </c>
      <c r="K42" s="831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</row>
    <row r="43" spans="1:30" x14ac:dyDescent="0.2">
      <c r="A43" s="283" t="str">
        <f>+gestion!X14</f>
        <v>Finale Régionale</v>
      </c>
      <c r="B43" s="828"/>
      <c r="C43" s="829"/>
      <c r="D43" s="828"/>
      <c r="E43" s="829"/>
      <c r="F43" s="825"/>
      <c r="G43" s="825"/>
      <c r="H43" s="828"/>
      <c r="I43" s="829"/>
      <c r="J43" s="832"/>
      <c r="K43" s="833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</row>
    <row r="44" spans="1:30" x14ac:dyDescent="0.2">
      <c r="A44" s="279" t="str">
        <f>+gestion!W15</f>
        <v>Invitation Lachute</v>
      </c>
      <c r="B44" s="819"/>
      <c r="C44" s="820"/>
      <c r="D44" s="819"/>
      <c r="E44" s="820"/>
      <c r="F44" s="817" t="s">
        <v>107</v>
      </c>
      <c r="G44" s="818"/>
      <c r="H44" s="819"/>
      <c r="I44" s="820"/>
      <c r="J44" s="821" t="str">
        <f>IF(OR(B44&lt;2,B44="",H44="",H44&lt;1,H44&gt;B44-1,D44="",D44&lt;=1,D44&gt;11,AND(B44&gt;=5,H44&gt;=5)),"",IF(B44&gt;=5,VLOOKUP(H44,tableau!$C$1:$M$6,HLOOKUP(D44,tableau!$C$1:$M$1,1,FALSE),FALSE),IF(B44=4,VLOOKUP(H44,tableau!$C$7:$M$9,HLOOKUP(D44,tableau!$C$1:$M$1,1,FALSE),FALSE),IF(B44=3,VLOOKUP(H44,tableau!$C$10:$M$11,HLOOKUP(D44,tableau!$C$1:$M$1,1,FALSE),FALSE),IF(B44=2,VLOOKUP(H44,tableau!$C$12:$M$12,HLOOKUP(D44,tableau!$C$1:$M$1,1,FALSE),FALSE),"")))))</f>
        <v/>
      </c>
      <c r="K44" s="82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</row>
    <row r="45" spans="1:30" x14ac:dyDescent="0.2">
      <c r="A45" s="282" t="str">
        <f>+gestion!W21</f>
        <v>STAR Michel-Proulx</v>
      </c>
      <c r="B45" s="825"/>
      <c r="C45" s="825"/>
      <c r="D45" s="825"/>
      <c r="E45" s="825"/>
      <c r="F45" s="825" t="s">
        <v>67</v>
      </c>
      <c r="G45" s="825"/>
      <c r="H45" s="825"/>
      <c r="I45" s="825"/>
      <c r="J45" s="830">
        <f>IF(L45="oui",16,IF(ISTEXT(H45)=TRUE,0,IF(H45&gt;=1,IF(H45&gt;=11,1,HLOOKUP(H45,tableau!$C$16:$L$18,2,FALSE)),0)))</f>
        <v>0</v>
      </c>
      <c r="K45" s="831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</row>
    <row r="46" spans="1:30" x14ac:dyDescent="0.2">
      <c r="A46" s="283" t="str">
        <f>+gestion!X23</f>
        <v>S.F. Provinciale</v>
      </c>
      <c r="B46" s="825"/>
      <c r="C46" s="825"/>
      <c r="D46" s="825"/>
      <c r="E46" s="825"/>
      <c r="F46" s="825"/>
      <c r="G46" s="825"/>
      <c r="H46" s="825"/>
      <c r="I46" s="825"/>
      <c r="J46" s="832"/>
      <c r="K46" s="833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</row>
    <row r="47" spans="1:30" x14ac:dyDescent="0.2">
      <c r="A47" s="282" t="str">
        <f>+gestion!W21</f>
        <v>STAR Michel-Proulx</v>
      </c>
      <c r="B47" s="825"/>
      <c r="C47" s="825"/>
      <c r="D47" s="825"/>
      <c r="E47" s="825"/>
      <c r="F47" s="825" t="s">
        <v>67</v>
      </c>
      <c r="G47" s="825"/>
      <c r="H47" s="825"/>
      <c r="I47" s="825"/>
      <c r="J47" s="830">
        <f>IF(L47="oui",16,IF(ISTEXT(H47)=TRUE,0,IF(H47&gt;=1,IF(H47&gt;=11,1,HLOOKUP(H47,tableau!$C$16:$L$18,2,FALSE)),0)))</f>
        <v>0</v>
      </c>
      <c r="K47" s="831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</row>
    <row r="48" spans="1:30" x14ac:dyDescent="0.2">
      <c r="A48" s="283" t="str">
        <f>+gestion!X22</f>
        <v>Finale Provinciale</v>
      </c>
      <c r="B48" s="825"/>
      <c r="C48" s="825"/>
      <c r="D48" s="825"/>
      <c r="E48" s="825"/>
      <c r="F48" s="825"/>
      <c r="G48" s="825"/>
      <c r="H48" s="825"/>
      <c r="I48" s="825"/>
      <c r="J48" s="832"/>
      <c r="K48" s="833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</row>
    <row r="49" spans="1:30" x14ac:dyDescent="0.2">
      <c r="A49" s="282" t="str">
        <f>+gestion!W3</f>
        <v>Provinciaux d'été</v>
      </c>
      <c r="B49" s="819"/>
      <c r="C49" s="820"/>
      <c r="D49" s="819"/>
      <c r="E49" s="820"/>
      <c r="F49" s="819" t="s">
        <v>45</v>
      </c>
      <c r="G49" s="820"/>
      <c r="H49" s="819"/>
      <c r="I49" s="820"/>
      <c r="J49" s="821">
        <f>IF(L49="oui",16,IF(ISTEXT(H49)=TRUE,0,IF(H49&gt;=1,IF(H49&gt;=11,1,HLOOKUP(H49,tableau!$C$16:$L$18,2,FALSE)),0)))</f>
        <v>0</v>
      </c>
      <c r="K49" s="82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</row>
    <row r="50" spans="1:30" x14ac:dyDescent="0.2">
      <c r="A50" s="282" t="str">
        <f>+gestion!W17</f>
        <v>Invitation Richard Gauthier</v>
      </c>
      <c r="B50" s="819"/>
      <c r="C50" s="820"/>
      <c r="D50" s="819"/>
      <c r="E50" s="820"/>
      <c r="F50" s="817" t="s">
        <v>107</v>
      </c>
      <c r="G50" s="818"/>
      <c r="H50" s="819"/>
      <c r="I50" s="820"/>
      <c r="J50" s="821" t="str">
        <f>IF(OR(B50&lt;2,B50="",H50="",H50&lt;1,H50&gt;B50-1,D50="",D50&lt;=1,D50&gt;11,AND(B50&gt;=5,H50&gt;=5)),"",IF(B50&gt;=5,VLOOKUP(H50,tableau!$C$1:$M$6,HLOOKUP(D50,tableau!$C$1:$M$1,1,FALSE),FALSE),IF(B50=4,VLOOKUP(H50,tableau!$C$7:$M$9,HLOOKUP(D50,tableau!$C$1:$M$1,1,FALSE),FALSE),IF(B50=3,VLOOKUP(H50,tableau!$C$10:$M$11,HLOOKUP(D50,tableau!$C$1:$M$1,1,FALSE),FALSE),IF(B50=2,VLOOKUP(H50,tableau!$C$12:$M$12,HLOOKUP(D50,tableau!$C$1:$M$1,1,FALSE),FALSE),"")))))</f>
        <v/>
      </c>
      <c r="K50" s="82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</row>
    <row r="51" spans="1:30" x14ac:dyDescent="0.2">
      <c r="A51" s="282" t="str">
        <f>+gestion!W18</f>
        <v>Invitation St-Eustache</v>
      </c>
      <c r="B51" s="819"/>
      <c r="C51" s="820"/>
      <c r="D51" s="819"/>
      <c r="E51" s="820"/>
      <c r="F51" s="817" t="s">
        <v>107</v>
      </c>
      <c r="G51" s="818"/>
      <c r="H51" s="819"/>
      <c r="I51" s="820"/>
      <c r="J51" s="821" t="str">
        <f>IF(OR(B51&lt;2,B51="",H51="",H51&lt;1,H51&gt;B51-1,D51="",D51&lt;=1,D51&gt;11,AND(B51&gt;=5,H51&gt;=5)),"",IF(B51&gt;=5,VLOOKUP(H51,tableau!$C$1:$M$6,HLOOKUP(D51,tableau!$C$1:$M$1,1,FALSE),FALSE),IF(B51=4,VLOOKUP(H51,tableau!$C$7:$M$9,HLOOKUP(D51,tableau!$C$1:$M$1,1,FALSE),FALSE),IF(B51=3,VLOOKUP(H51,tableau!$C$10:$M$11,HLOOKUP(D51,tableau!$C$1:$M$1,1,FALSE),FALSE),IF(B51=2,VLOOKUP(H51,tableau!$C$12:$M$12,HLOOKUP(D51,tableau!$C$1:$M$1,1,FALSE),FALSE),"")))))</f>
        <v/>
      </c>
      <c r="K51" s="82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</row>
    <row r="52" spans="1:30" x14ac:dyDescent="0.2">
      <c r="A52" s="279" t="str">
        <f>+gestion!X13</f>
        <v>Invitation Rosemère Déc. 2019</v>
      </c>
      <c r="B52" s="819"/>
      <c r="C52" s="820"/>
      <c r="D52" s="819"/>
      <c r="E52" s="820"/>
      <c r="F52" s="817" t="s">
        <v>107</v>
      </c>
      <c r="G52" s="818"/>
      <c r="H52" s="819"/>
      <c r="I52" s="820"/>
      <c r="J52" s="821" t="str">
        <f>IF(OR(B52&lt;2,B52="",H52="",H52&lt;1,H52&gt;B52-1,D52="",D52&lt;=1,D52&gt;11,AND(B52&gt;=5,H52&gt;=5)),"",IF(B52&gt;=5,VLOOKUP(H52,tableau!$C$1:$M$6,HLOOKUP(D52,tableau!$C$1:$M$1,1,FALSE),FALSE),IF(B52=4,VLOOKUP(H52,tableau!$C$7:$M$9,HLOOKUP(D52,tableau!$C$1:$M$1,1,FALSE),FALSE),IF(B52=3,VLOOKUP(H52,tableau!$C$10:$M$11,HLOOKUP(D52,tableau!$C$1:$M$1,1,FALSE),FALSE),IF(B52=2,VLOOKUP(H52,tableau!$C$12:$M$12,HLOOKUP(D52,tableau!$C$1:$M$1,1,FALSE),FALSE),"")))))</f>
        <v/>
      </c>
      <c r="K52" s="82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</row>
    <row r="53" spans="1:30" x14ac:dyDescent="0.2">
      <c r="A53" s="279" t="str">
        <f>+gestion!W12</f>
        <v>Section B 2020</v>
      </c>
      <c r="B53" s="819"/>
      <c r="C53" s="820"/>
      <c r="D53" s="819"/>
      <c r="E53" s="820"/>
      <c r="F53" s="819" t="s">
        <v>45</v>
      </c>
      <c r="G53" s="820"/>
      <c r="H53" s="819"/>
      <c r="I53" s="820"/>
      <c r="J53" s="821">
        <f>IF(L53="oui",16,IF(ISTEXT(H53)=TRUE,0,IF(H53&gt;=1,IF(H53&gt;=11,1,HLOOKUP(H53,tableau!$C$16:$L$18,2,FALSE)),0)))</f>
        <v>0</v>
      </c>
      <c r="K53" s="82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</row>
    <row r="54" spans="1:30" s="264" customFormat="1" x14ac:dyDescent="0.2">
      <c r="A54" s="262"/>
      <c r="B54" s="262"/>
      <c r="C54" s="298"/>
      <c r="D54" s="298"/>
      <c r="E54" s="223"/>
      <c r="F54" s="223"/>
      <c r="G54" s="223"/>
      <c r="H54" s="911" t="s">
        <v>36</v>
      </c>
      <c r="I54" s="911"/>
      <c r="J54" s="920">
        <f>SUM(J41:J53)</f>
        <v>0</v>
      </c>
      <c r="K54" s="920"/>
    </row>
    <row r="55" spans="1:30" x14ac:dyDescent="0.2">
      <c r="A55" s="851"/>
      <c r="B55" s="851"/>
      <c r="C55" s="851"/>
      <c r="D55" s="851"/>
      <c r="E55" s="851"/>
      <c r="F55" s="851"/>
      <c r="G55" s="851"/>
      <c r="H55" s="210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</row>
    <row r="56" spans="1:30" x14ac:dyDescent="0.2">
      <c r="A56" s="851"/>
      <c r="B56" s="851"/>
      <c r="C56" s="851"/>
      <c r="D56" s="851"/>
      <c r="E56" s="851"/>
      <c r="F56" s="851"/>
      <c r="G56" s="851"/>
      <c r="H56" s="210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</row>
    <row r="57" spans="1:30" x14ac:dyDescent="0.2">
      <c r="H57" s="210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</row>
    <row r="58" spans="1:30" x14ac:dyDescent="0.2">
      <c r="C58" s="324" t="s">
        <v>52</v>
      </c>
      <c r="D58" s="324"/>
      <c r="H58" s="781" t="str">
        <f>+'données a remplir'!$F$8</f>
        <v/>
      </c>
      <c r="I58" s="781"/>
      <c r="J58" s="781"/>
      <c r="K58" s="781"/>
      <c r="L58" s="781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</row>
    <row r="59" spans="1:30" x14ac:dyDescent="0.2">
      <c r="C59" s="324"/>
      <c r="D59" s="245"/>
      <c r="H59" s="245"/>
      <c r="I59" s="245"/>
      <c r="J59" s="245"/>
      <c r="K59" s="245"/>
      <c r="L59" s="245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</row>
    <row r="60" spans="1:30" x14ac:dyDescent="0.2">
      <c r="C60" s="324" t="s">
        <v>53</v>
      </c>
      <c r="D60" s="324"/>
      <c r="H60" s="781" t="str">
        <f>+'données a remplir'!F9</f>
        <v/>
      </c>
      <c r="I60" s="781"/>
      <c r="J60" s="781"/>
      <c r="K60" s="781"/>
      <c r="L60" s="781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</row>
    <row r="61" spans="1:30" x14ac:dyDescent="0.2">
      <c r="C61" s="324"/>
      <c r="D61" s="245"/>
      <c r="H61" s="245"/>
      <c r="I61" s="245"/>
      <c r="J61" s="245"/>
      <c r="K61" s="245"/>
      <c r="L61" s="245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  <c r="AA61" s="212"/>
      <c r="AB61" s="212"/>
      <c r="AC61" s="212"/>
      <c r="AD61" s="212"/>
    </row>
    <row r="62" spans="1:30" x14ac:dyDescent="0.2">
      <c r="C62" s="780" t="s">
        <v>54</v>
      </c>
      <c r="D62" s="780"/>
      <c r="H62" s="781" t="str">
        <f>+'données a remplir'!$F$10</f>
        <v/>
      </c>
      <c r="I62" s="781"/>
      <c r="J62" s="781"/>
      <c r="K62" s="781"/>
      <c r="L62" s="781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</row>
  </sheetData>
  <sheetProtection algorithmName="SHA-512" hashValue="R8Mb2MSe73dWhfZz7dHy8CVuGB9ERyoVYeU6lV47L0Y1MX3eXbXmcAspcIR9tcwVRr8h/a/DyWRcQB9sKRQyyg==" saltValue="CCWpPCshw4wr1Syn7cIZyw==" spinCount="100000" sheet="1"/>
  <protectedRanges>
    <protectedRange sqref="B41:E53 H41:I53" name="Plage2"/>
    <protectedRange sqref="B8:F10 K8:M10 B15:F19 K15:M19" name="Plage1_1"/>
  </protectedRanges>
  <mergeCells count="102">
    <mergeCell ref="C62:D62"/>
    <mergeCell ref="H62:L62"/>
    <mergeCell ref="J54:K54"/>
    <mergeCell ref="A55:G55"/>
    <mergeCell ref="A56:G56"/>
    <mergeCell ref="H58:L58"/>
    <mergeCell ref="H60:L60"/>
    <mergeCell ref="B53:C53"/>
    <mergeCell ref="D53:E53"/>
    <mergeCell ref="F53:G53"/>
    <mergeCell ref="H53:I53"/>
    <mergeCell ref="J53:K53"/>
    <mergeCell ref="H54:I54"/>
    <mergeCell ref="H51:I51"/>
    <mergeCell ref="H41:I41"/>
    <mergeCell ref="B42:C43"/>
    <mergeCell ref="D42:E43"/>
    <mergeCell ref="F42:G43"/>
    <mergeCell ref="H42:I43"/>
    <mergeCell ref="J52:K52"/>
    <mergeCell ref="B49:C49"/>
    <mergeCell ref="D49:E49"/>
    <mergeCell ref="F49:G49"/>
    <mergeCell ref="H49:I49"/>
    <mergeCell ref="D52:E52"/>
    <mergeCell ref="F52:G52"/>
    <mergeCell ref="H52:I52"/>
    <mergeCell ref="B51:C51"/>
    <mergeCell ref="D51:E51"/>
    <mergeCell ref="F51:G51"/>
    <mergeCell ref="B50:C50"/>
    <mergeCell ref="D50:E50"/>
    <mergeCell ref="F50:G50"/>
    <mergeCell ref="H50:I50"/>
    <mergeCell ref="B52:C52"/>
    <mergeCell ref="J44:K44"/>
    <mergeCell ref="D47:E48"/>
    <mergeCell ref="F47:G48"/>
    <mergeCell ref="H47:I48"/>
    <mergeCell ref="J47:K48"/>
    <mergeCell ref="B47:C48"/>
    <mergeCell ref="D45:E46"/>
    <mergeCell ref="F45:G46"/>
    <mergeCell ref="H45:I46"/>
    <mergeCell ref="J45:K46"/>
    <mergeCell ref="B44:C44"/>
    <mergeCell ref="D44:E44"/>
    <mergeCell ref="F44:G44"/>
    <mergeCell ref="H44:I44"/>
    <mergeCell ref="B45:C46"/>
    <mergeCell ref="H12:J12"/>
    <mergeCell ref="B15:F15"/>
    <mergeCell ref="H15:J15"/>
    <mergeCell ref="A27:M27"/>
    <mergeCell ref="E29:F29"/>
    <mergeCell ref="H29:I29"/>
    <mergeCell ref="H17:J17"/>
    <mergeCell ref="K17:M17"/>
    <mergeCell ref="D18:E18"/>
    <mergeCell ref="F18:G18"/>
    <mergeCell ref="K19:M19"/>
    <mergeCell ref="B19:F19"/>
    <mergeCell ref="H19:J19"/>
    <mergeCell ref="J49:K49"/>
    <mergeCell ref="J50:K50"/>
    <mergeCell ref="J51:K51"/>
    <mergeCell ref="J42:K43"/>
    <mergeCell ref="A2:M2"/>
    <mergeCell ref="A3:M3"/>
    <mergeCell ref="A4:M4"/>
    <mergeCell ref="A5:M5"/>
    <mergeCell ref="A6:M6"/>
    <mergeCell ref="B8:F8"/>
    <mergeCell ref="H8:J8"/>
    <mergeCell ref="K8:M8"/>
    <mergeCell ref="K15:M15"/>
    <mergeCell ref="B11:C11"/>
    <mergeCell ref="D11:E11"/>
    <mergeCell ref="F11:G11"/>
    <mergeCell ref="K12:M12"/>
    <mergeCell ref="H10:J10"/>
    <mergeCell ref="K10:M10"/>
    <mergeCell ref="B10:F10"/>
    <mergeCell ref="B18:C18"/>
    <mergeCell ref="B17:F17"/>
    <mergeCell ref="E30:F30"/>
    <mergeCell ref="B12:F12"/>
    <mergeCell ref="H30:I30"/>
    <mergeCell ref="A39:F39"/>
    <mergeCell ref="B40:C40"/>
    <mergeCell ref="D40:E40"/>
    <mergeCell ref="F40:G40"/>
    <mergeCell ref="H40:I40"/>
    <mergeCell ref="J40:K40"/>
    <mergeCell ref="B41:C41"/>
    <mergeCell ref="D41:E41"/>
    <mergeCell ref="F41:G41"/>
    <mergeCell ref="A33:M33"/>
    <mergeCell ref="A34:M34"/>
    <mergeCell ref="A35:M35"/>
    <mergeCell ref="A36:M36"/>
    <mergeCell ref="J41:K41"/>
  </mergeCells>
  <dataValidations count="1">
    <dataValidation type="list" allowBlank="1" showInputMessage="1" showErrorMessage="1" promptTitle="Menu_BYE" sqref="M35:M36" xr:uid="{00000000-0002-0000-2500-000000000000}">
      <formula1>Menu_Bye</formula1>
    </dataValidation>
  </dataValidations>
  <printOptions horizontalCentered="1"/>
  <pageMargins left="0" right="0" top="0.55118110236220474" bottom="0.35433070866141736" header="0.31496062992125984" footer="0.31496062992125984"/>
  <pageSetup scale="86" orientation="portrait" r:id="rId1"/>
  <headerFooter>
    <oddHeader>&amp;LLauréats 2019</oddHeader>
    <oddFooter>&amp;C&amp;14PATINAGE LAURENTIDES&amp;R&amp;A</oddFooter>
  </headerFooter>
  <ignoredErrors>
    <ignoredError sqref="A46" formula="1"/>
  </ignoredErrors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92D050"/>
  </sheetPr>
  <dimension ref="A1:AD58"/>
  <sheetViews>
    <sheetView showGridLines="0" zoomScaleNormal="100" workbookViewId="0">
      <selection activeCell="B8" sqref="B8:F8"/>
    </sheetView>
  </sheetViews>
  <sheetFormatPr baseColWidth="10" defaultRowHeight="12.75" x14ac:dyDescent="0.2"/>
  <cols>
    <col min="1" max="1" width="25.85546875" style="210" customWidth="1"/>
    <col min="2" max="7" width="5.28515625" style="210" customWidth="1"/>
    <col min="8" max="8" width="5.28515625" style="211" customWidth="1"/>
    <col min="9" max="12" width="5.28515625" style="210" customWidth="1"/>
    <col min="13" max="13" width="12.140625" style="210" customWidth="1"/>
    <col min="14" max="30" width="11.42578125" style="210"/>
    <col min="31" max="16384" width="11.42578125" style="212"/>
  </cols>
  <sheetData>
    <row r="1" spans="1:30" x14ac:dyDescent="0.2">
      <c r="A1" s="209"/>
      <c r="B1" s="209"/>
      <c r="C1" s="209"/>
      <c r="D1" s="209"/>
      <c r="E1" s="209"/>
      <c r="F1" s="209"/>
    </row>
    <row r="2" spans="1:30" x14ac:dyDescent="0.2">
      <c r="A2" s="794" t="s">
        <v>14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</row>
    <row r="3" spans="1:30" x14ac:dyDescent="0.2">
      <c r="A3" s="795" t="s">
        <v>43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</row>
    <row r="4" spans="1:30" s="214" customForma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</row>
    <row r="5" spans="1:30" s="214" customFormat="1" ht="15.75" customHeight="1" x14ac:dyDescent="0.25">
      <c r="A5" s="799" t="s">
        <v>5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  <c r="N5" s="215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</row>
    <row r="6" spans="1:30" s="214" customFormat="1" ht="15.75" customHeight="1" x14ac:dyDescent="0.25">
      <c r="A6" s="801" t="str">
        <f>+gestion!B40</f>
        <v xml:space="preserve">   COUPLE DE DANSE SENIOR</v>
      </c>
      <c r="B6" s="801"/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1"/>
      <c r="N6" s="215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</row>
    <row r="8" spans="1:30" x14ac:dyDescent="0.2">
      <c r="A8" s="216" t="s">
        <v>410</v>
      </c>
      <c r="B8" s="790"/>
      <c r="C8" s="790"/>
      <c r="D8" s="790"/>
      <c r="E8" s="790"/>
      <c r="F8" s="790"/>
      <c r="H8" s="800" t="s">
        <v>51</v>
      </c>
      <c r="I8" s="800"/>
      <c r="J8" s="800"/>
      <c r="K8" s="792"/>
      <c r="L8" s="792"/>
      <c r="M8" s="792"/>
    </row>
    <row r="9" spans="1:30" x14ac:dyDescent="0.2">
      <c r="A9" s="216"/>
      <c r="B9" s="217"/>
      <c r="C9" s="217"/>
      <c r="D9" s="217"/>
      <c r="E9" s="217"/>
      <c r="F9" s="217"/>
      <c r="H9" s="294"/>
      <c r="I9" s="294"/>
      <c r="J9" s="294"/>
      <c r="K9" s="218"/>
      <c r="L9" s="218"/>
      <c r="M9" s="218"/>
    </row>
    <row r="10" spans="1:30" x14ac:dyDescent="0.2">
      <c r="A10" s="216" t="s">
        <v>74</v>
      </c>
      <c r="B10" s="790"/>
      <c r="C10" s="790"/>
      <c r="D10" s="790"/>
      <c r="E10" s="790"/>
      <c r="F10" s="790"/>
      <c r="H10" s="791" t="s">
        <v>13</v>
      </c>
      <c r="I10" s="791"/>
      <c r="J10" s="791"/>
      <c r="K10" s="792"/>
      <c r="L10" s="792"/>
      <c r="M10" s="792"/>
    </row>
    <row r="11" spans="1:30" x14ac:dyDescent="0.2">
      <c r="A11" s="327"/>
      <c r="B11" s="802"/>
      <c r="C11" s="802"/>
      <c r="D11" s="800"/>
      <c r="E11" s="800"/>
      <c r="F11" s="802"/>
      <c r="G11" s="802"/>
      <c r="H11" s="219"/>
    </row>
    <row r="12" spans="1:30" x14ac:dyDescent="0.2">
      <c r="A12" s="523" t="s">
        <v>50</v>
      </c>
      <c r="B12" s="790">
        <f>+'données a remplir'!E7</f>
        <v>0</v>
      </c>
      <c r="C12" s="790"/>
      <c r="D12" s="790"/>
      <c r="E12" s="790"/>
      <c r="F12" s="790"/>
      <c r="H12" s="913" t="s">
        <v>380</v>
      </c>
      <c r="I12" s="913"/>
      <c r="J12" s="913"/>
      <c r="K12" s="807">
        <f>+'données a remplir'!E6</f>
        <v>0</v>
      </c>
      <c r="L12" s="807"/>
      <c r="M12" s="807"/>
    </row>
    <row r="13" spans="1:30" x14ac:dyDescent="0.2">
      <c r="A13" s="327"/>
      <c r="B13" s="313"/>
      <c r="C13" s="313"/>
      <c r="D13" s="313"/>
      <c r="E13" s="313"/>
      <c r="F13" s="313"/>
      <c r="H13" s="216"/>
      <c r="I13" s="216"/>
      <c r="J13" s="216"/>
      <c r="K13" s="314"/>
      <c r="L13" s="314"/>
      <c r="M13" s="221"/>
    </row>
    <row r="14" spans="1:30" ht="15" x14ac:dyDescent="0.25">
      <c r="A14" s="315" t="s">
        <v>411</v>
      </c>
      <c r="B14" s="221"/>
      <c r="C14" s="221"/>
      <c r="D14" s="220"/>
      <c r="E14" s="222"/>
      <c r="F14" s="222"/>
    </row>
    <row r="15" spans="1:30" x14ac:dyDescent="0.2">
      <c r="A15" s="216" t="s">
        <v>48</v>
      </c>
      <c r="B15" s="790"/>
      <c r="C15" s="790"/>
      <c r="D15" s="790"/>
      <c r="E15" s="790"/>
      <c r="F15" s="790"/>
      <c r="H15" s="800" t="s">
        <v>51</v>
      </c>
      <c r="I15" s="800"/>
      <c r="J15" s="800"/>
      <c r="K15" s="792"/>
      <c r="L15" s="792"/>
      <c r="M15" s="792"/>
    </row>
    <row r="16" spans="1:30" x14ac:dyDescent="0.2">
      <c r="A16" s="216"/>
      <c r="B16" s="217"/>
      <c r="C16" s="217"/>
      <c r="D16" s="217"/>
      <c r="E16" s="217"/>
      <c r="F16" s="217"/>
      <c r="H16" s="294"/>
      <c r="I16" s="294"/>
      <c r="J16" s="294"/>
      <c r="K16" s="218"/>
      <c r="L16" s="218"/>
      <c r="M16" s="218"/>
    </row>
    <row r="17" spans="1:30" x14ac:dyDescent="0.2">
      <c r="A17" s="216" t="s">
        <v>74</v>
      </c>
      <c r="B17" s="790"/>
      <c r="C17" s="790"/>
      <c r="D17" s="790"/>
      <c r="E17" s="790"/>
      <c r="F17" s="790"/>
      <c r="H17" s="791" t="s">
        <v>13</v>
      </c>
      <c r="I17" s="791"/>
      <c r="J17" s="791"/>
      <c r="K17" s="792"/>
      <c r="L17" s="792"/>
      <c r="M17" s="792"/>
    </row>
    <row r="18" spans="1:30" x14ac:dyDescent="0.2">
      <c r="A18" s="327"/>
      <c r="B18" s="802"/>
      <c r="C18" s="802"/>
      <c r="D18" s="800"/>
      <c r="E18" s="800"/>
      <c r="F18" s="802"/>
      <c r="G18" s="802"/>
      <c r="H18" s="219"/>
    </row>
    <row r="19" spans="1:30" x14ac:dyDescent="0.2">
      <c r="A19" s="327" t="s">
        <v>50</v>
      </c>
      <c r="B19" s="790"/>
      <c r="C19" s="790"/>
      <c r="D19" s="790"/>
      <c r="E19" s="790"/>
      <c r="F19" s="790"/>
      <c r="H19" s="808" t="s">
        <v>380</v>
      </c>
      <c r="I19" s="808"/>
      <c r="J19" s="808"/>
      <c r="K19" s="807"/>
      <c r="L19" s="807"/>
      <c r="M19" s="807"/>
    </row>
    <row r="20" spans="1:30" ht="12.6" customHeight="1" x14ac:dyDescent="0.2"/>
    <row r="21" spans="1:30" ht="12.6" customHeight="1" x14ac:dyDescent="0.2">
      <c r="A21" s="223" t="s">
        <v>416</v>
      </c>
    </row>
    <row r="22" spans="1:30" x14ac:dyDescent="0.2">
      <c r="A22" s="210" t="str">
        <f>gestion!$V$60</f>
        <v>Chaque Club enverra la candidature des athlètes en couple contenant le résultat final de chacune des compétitions</v>
      </c>
    </row>
    <row r="23" spans="1:30" x14ac:dyDescent="0.2">
      <c r="A23" s="210" t="str">
        <f>gestion!$V$61</f>
        <v>auxquelles ils/elles ont participé (régionales, provinciales, nationales, internationales &amp; mondiales), peu importe le</v>
      </c>
    </row>
    <row r="24" spans="1:30" x14ac:dyDescent="0.2">
      <c r="A24" s="210" t="str">
        <f>gestion!$V$62</f>
        <v>résultat.  Le comité examinera l'ensemble des dossiers et déterminera le couple lauréat.  Un seul couple par</v>
      </c>
    </row>
    <row r="25" spans="1:30" x14ac:dyDescent="0.2">
      <c r="A25" s="210" t="str">
        <f>gestion!$V$63</f>
        <v>catégorie sera honoré.</v>
      </c>
    </row>
    <row r="26" spans="1:30" ht="15" customHeight="1" x14ac:dyDescent="0.2">
      <c r="A26" s="225"/>
      <c r="B26" s="222"/>
      <c r="C26" s="222"/>
      <c r="D26" s="222"/>
      <c r="E26" s="222"/>
      <c r="F26" s="226"/>
    </row>
    <row r="27" spans="1:30" ht="15" customHeight="1" x14ac:dyDescent="0.2">
      <c r="A27" s="846" t="s">
        <v>66</v>
      </c>
      <c r="B27" s="846"/>
      <c r="C27" s="846"/>
      <c r="D27" s="846"/>
      <c r="E27" s="846"/>
      <c r="F27" s="846"/>
      <c r="G27" s="846"/>
      <c r="H27" s="846"/>
      <c r="I27" s="846"/>
      <c r="J27" s="846"/>
      <c r="K27" s="846"/>
      <c r="L27" s="846"/>
      <c r="M27" s="846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</row>
    <row r="28" spans="1:30" ht="15" customHeight="1" x14ac:dyDescent="0.2">
      <c r="A28" s="225"/>
      <c r="B28" s="803" t="s">
        <v>377</v>
      </c>
      <c r="C28" s="804"/>
      <c r="D28" s="804"/>
      <c r="E28" s="804"/>
      <c r="F28" s="804"/>
      <c r="G28" s="804"/>
      <c r="H28" s="804"/>
      <c r="I28" s="804"/>
      <c r="J28" s="804"/>
      <c r="K28" s="804"/>
      <c r="L28" s="804"/>
      <c r="M28" s="805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</row>
    <row r="29" spans="1:30" ht="13.5" thickBot="1" x14ac:dyDescent="0.25">
      <c r="A29" s="228" t="str">
        <f>tableau!$A$16</f>
        <v>Catégorie</v>
      </c>
      <c r="B29" s="229">
        <f>tableau!$C$16</f>
        <v>1</v>
      </c>
      <c r="C29" s="229">
        <f>tableau!$D$16</f>
        <v>2</v>
      </c>
      <c r="D29" s="229">
        <f>tableau!$E$16</f>
        <v>3</v>
      </c>
      <c r="E29" s="229">
        <f>tableau!$F$16</f>
        <v>4</v>
      </c>
      <c r="F29" s="229">
        <f>tableau!$G$16</f>
        <v>5</v>
      </c>
      <c r="G29" s="229">
        <f>tableau!$H$16</f>
        <v>6</v>
      </c>
      <c r="H29" s="229">
        <f>tableau!$I$16</f>
        <v>7</v>
      </c>
      <c r="I29" s="229">
        <f>tableau!$J$16</f>
        <v>8</v>
      </c>
      <c r="J29" s="229">
        <f>tableau!$K$16</f>
        <v>9</v>
      </c>
      <c r="K29" s="229">
        <f>tableau!$L$16</f>
        <v>10</v>
      </c>
      <c r="L29" s="229" t="str">
        <f>tableau!$M$16</f>
        <v>11 et +</v>
      </c>
      <c r="M29" s="231" t="str">
        <f>tableau!$N$16</f>
        <v>BYE</v>
      </c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</row>
    <row r="30" spans="1:30" ht="64.5" thickTop="1" x14ac:dyDescent="0.2">
      <c r="A30" s="232" t="str">
        <f>tableau!$A$17</f>
        <v>Section (combiné seulement)
Provinciaux d'été
George éthier sous section
finale prov. Jeux du québec
Star Michel Proulx Prov.</v>
      </c>
      <c r="B30" s="233">
        <f>tableau!$C$17</f>
        <v>20</v>
      </c>
      <c r="C30" s="233">
        <f>tableau!$D$17</f>
        <v>18</v>
      </c>
      <c r="D30" s="233">
        <f>tableau!$E$17</f>
        <v>16</v>
      </c>
      <c r="E30" s="233">
        <f>tableau!$F$17</f>
        <v>14</v>
      </c>
      <c r="F30" s="233">
        <f>tableau!$G$17</f>
        <v>8</v>
      </c>
      <c r="G30" s="233">
        <f>tableau!$H$17</f>
        <v>7</v>
      </c>
      <c r="H30" s="233">
        <f>tableau!$I$17</f>
        <v>6</v>
      </c>
      <c r="I30" s="233">
        <f>tableau!$J$17</f>
        <v>5</v>
      </c>
      <c r="J30" s="233">
        <f>tableau!$K$17</f>
        <v>4</v>
      </c>
      <c r="K30" s="233">
        <f>tableau!$L$17</f>
        <v>3</v>
      </c>
      <c r="L30" s="233">
        <f>tableau!$M$17</f>
        <v>1</v>
      </c>
      <c r="M30" s="234">
        <f>tableau!$N$17</f>
        <v>16</v>
      </c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</row>
    <row r="31" spans="1:30" ht="63.75" x14ac:dyDescent="0.2">
      <c r="A31" s="235" t="s">
        <v>583</v>
      </c>
      <c r="B31" s="321">
        <f>tableau!$C$18</f>
        <v>25</v>
      </c>
      <c r="C31" s="321">
        <f>tableau!$D$18</f>
        <v>23</v>
      </c>
      <c r="D31" s="321">
        <f>tableau!$E$18</f>
        <v>20</v>
      </c>
      <c r="E31" s="321">
        <f>tableau!$F$18</f>
        <v>18</v>
      </c>
      <c r="F31" s="321">
        <f>tableau!$G$18</f>
        <v>11</v>
      </c>
      <c r="G31" s="321">
        <f>tableau!$H$18</f>
        <v>10</v>
      </c>
      <c r="H31" s="321">
        <f>tableau!$I$18</f>
        <v>9</v>
      </c>
      <c r="I31" s="321">
        <f>tableau!$J$18</f>
        <v>8</v>
      </c>
      <c r="J31" s="321">
        <f>tableau!$K$18</f>
        <v>7</v>
      </c>
      <c r="K31" s="321">
        <f>tableau!$L$18</f>
        <v>6</v>
      </c>
      <c r="L31" s="321">
        <f>tableau!$M$18</f>
        <v>3</v>
      </c>
      <c r="M31" s="322">
        <f>tableau!$N$18</f>
        <v>20</v>
      </c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</row>
    <row r="32" spans="1:30" x14ac:dyDescent="0.2">
      <c r="E32" s="225"/>
      <c r="F32" s="225"/>
    </row>
    <row r="33" spans="1:13" x14ac:dyDescent="0.2">
      <c r="A33" s="223" t="s">
        <v>419</v>
      </c>
    </row>
    <row r="34" spans="1:13" x14ac:dyDescent="0.2">
      <c r="A34" s="782" t="s">
        <v>477</v>
      </c>
      <c r="B34" s="782"/>
      <c r="C34" s="782"/>
      <c r="D34" s="782"/>
      <c r="E34" s="782"/>
      <c r="F34" s="782"/>
      <c r="G34" s="782"/>
      <c r="H34" s="782"/>
      <c r="I34" s="782"/>
      <c r="J34" s="782"/>
      <c r="K34" s="782"/>
      <c r="L34" s="782"/>
      <c r="M34" s="782"/>
    </row>
    <row r="35" spans="1:13" x14ac:dyDescent="0.2">
      <c r="A35" s="782" t="s">
        <v>385</v>
      </c>
      <c r="B35" s="782"/>
      <c r="C35" s="782"/>
      <c r="D35" s="782"/>
      <c r="E35" s="782"/>
      <c r="F35" s="782"/>
      <c r="G35" s="782"/>
      <c r="H35" s="782"/>
      <c r="I35" s="782"/>
      <c r="J35" s="782"/>
      <c r="K35" s="782"/>
      <c r="L35" s="782"/>
      <c r="M35" s="782"/>
    </row>
    <row r="36" spans="1:13" x14ac:dyDescent="0.2">
      <c r="A36" s="782" t="s">
        <v>384</v>
      </c>
      <c r="B36" s="782"/>
      <c r="C36" s="782"/>
      <c r="D36" s="782"/>
      <c r="E36" s="782"/>
      <c r="F36" s="782"/>
      <c r="G36" s="782"/>
      <c r="H36" s="782"/>
      <c r="I36" s="782"/>
      <c r="J36" s="782"/>
      <c r="K36" s="782"/>
      <c r="L36" s="782"/>
      <c r="M36" s="782"/>
    </row>
    <row r="37" spans="1:13" x14ac:dyDescent="0.2">
      <c r="A37" s="618" t="s">
        <v>576</v>
      </c>
      <c r="B37" s="618"/>
      <c r="C37" s="618"/>
      <c r="D37" s="618"/>
      <c r="E37" s="618"/>
      <c r="F37" s="618"/>
      <c r="G37" s="618"/>
      <c r="H37" s="618"/>
      <c r="I37" s="618"/>
      <c r="J37" s="618"/>
      <c r="K37" s="618"/>
      <c r="L37" s="618"/>
      <c r="M37" s="618"/>
    </row>
    <row r="38" spans="1:13" ht="15.75" x14ac:dyDescent="0.25">
      <c r="A38" s="316" t="str">
        <f>gestion!$V$74</f>
        <v>S.V.P. inscrire toutes les informations du ou de la partenaire</v>
      </c>
    </row>
    <row r="39" spans="1:13" x14ac:dyDescent="0.2">
      <c r="A39" s="303" t="str">
        <f>gestion!$V$43</f>
        <v xml:space="preserve">N.B. :  Joindre une copie très lisible des résultats de compétition </v>
      </c>
      <c r="B39" s="292"/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292"/>
    </row>
    <row r="40" spans="1:13" x14ac:dyDescent="0.2">
      <c r="A40" s="811"/>
      <c r="B40" s="811"/>
      <c r="C40" s="811"/>
      <c r="D40" s="811"/>
      <c r="E40" s="811"/>
      <c r="F40" s="811"/>
    </row>
    <row r="41" spans="1:13" x14ac:dyDescent="0.2">
      <c r="A41" s="238" t="s">
        <v>31</v>
      </c>
      <c r="B41" s="797" t="s">
        <v>5</v>
      </c>
      <c r="C41" s="798"/>
      <c r="D41" s="786" t="s">
        <v>68</v>
      </c>
      <c r="E41" s="787"/>
      <c r="F41" s="787"/>
      <c r="G41" s="786" t="s">
        <v>32</v>
      </c>
      <c r="H41" s="787"/>
      <c r="I41" s="787"/>
      <c r="J41" s="786" t="s">
        <v>6</v>
      </c>
      <c r="K41" s="787"/>
      <c r="L41" s="239" t="s">
        <v>106</v>
      </c>
    </row>
    <row r="42" spans="1:13" x14ac:dyDescent="0.2">
      <c r="A42" s="240" t="str">
        <f>+gestion!W3</f>
        <v>Provinciaux d'été</v>
      </c>
      <c r="B42" s="788"/>
      <c r="C42" s="789"/>
      <c r="D42" s="789" t="s">
        <v>45</v>
      </c>
      <c r="E42" s="789"/>
      <c r="F42" s="789"/>
      <c r="G42" s="793"/>
      <c r="H42" s="793"/>
      <c r="I42" s="793"/>
      <c r="J42" s="921">
        <f>IF(L42="oui",16,IF(ISTEXT(G42)=TRUE,0,IF(G42&gt;=1,IF(G42&gt;=11,1,HLOOKUP(G42,tableau!$C$16:$L$18,2,FALSE)),0)))</f>
        <v>0</v>
      </c>
      <c r="K42" s="921"/>
      <c r="L42" s="241"/>
    </row>
    <row r="43" spans="1:13" x14ac:dyDescent="0.2">
      <c r="A43" s="317" t="str">
        <f>gestion!W7</f>
        <v>Georges-Ethier</v>
      </c>
      <c r="B43" s="788"/>
      <c r="C43" s="789"/>
      <c r="D43" s="789" t="s">
        <v>45</v>
      </c>
      <c r="E43" s="789"/>
      <c r="F43" s="789"/>
      <c r="G43" s="793"/>
      <c r="H43" s="793"/>
      <c r="I43" s="793"/>
      <c r="J43" s="921">
        <f>IF(L43="oui",16,IF(ISTEXT(G43)=TRUE,0,IF(G43&gt;=1,IF(G43&gt;=11,1,HLOOKUP(G43,tableau!$C$16:$L$18,2,FALSE)),0)))</f>
        <v>0</v>
      </c>
      <c r="K43" s="921"/>
      <c r="L43" s="241" t="s">
        <v>383</v>
      </c>
    </row>
    <row r="44" spans="1:13" x14ac:dyDescent="0.2">
      <c r="A44" s="240" t="str">
        <f>+gestion!W8</f>
        <v>Section A</v>
      </c>
      <c r="B44" s="788"/>
      <c r="C44" s="789"/>
      <c r="D44" s="789" t="s">
        <v>45</v>
      </c>
      <c r="E44" s="789"/>
      <c r="F44" s="789"/>
      <c r="G44" s="793"/>
      <c r="H44" s="793"/>
      <c r="I44" s="793"/>
      <c r="J44" s="921">
        <f>IF(L44="oui",16,IF(ISTEXT(G44)=TRUE,0,IF(G44&gt;=1,IF(G44&gt;=11,1,HLOOKUP(G44,tableau!$C$16:$L$18,2,FALSE)),0)))</f>
        <v>0</v>
      </c>
      <c r="K44" s="921"/>
      <c r="L44" s="241" t="s">
        <v>383</v>
      </c>
    </row>
    <row r="45" spans="1:13" x14ac:dyDescent="0.2">
      <c r="A45" s="240" t="str">
        <f>+gestion!W9</f>
        <v>Défi Patinage Canada</v>
      </c>
      <c r="B45" s="788"/>
      <c r="C45" s="789"/>
      <c r="D45" s="789" t="s">
        <v>45</v>
      </c>
      <c r="E45" s="789"/>
      <c r="F45" s="789"/>
      <c r="G45" s="793"/>
      <c r="H45" s="793"/>
      <c r="I45" s="793"/>
      <c r="J45" s="921">
        <f>IF(L45="oui",20,IF(ISTEXT(G45)=TRUE,0,IF(G45&gt;=1,IF(G45&gt;=11,3,HLOOKUP(G45,tableau!$C$16:$L$18,3,FALSE)),0)))</f>
        <v>0</v>
      </c>
      <c r="K45" s="921"/>
      <c r="L45" s="241" t="s">
        <v>383</v>
      </c>
    </row>
    <row r="46" spans="1:13" x14ac:dyDescent="0.2">
      <c r="A46" s="240" t="str">
        <f>+gestion!W10</f>
        <v>Championnats Canadiens</v>
      </c>
      <c r="B46" s="788"/>
      <c r="C46" s="789"/>
      <c r="D46" s="789" t="s">
        <v>45</v>
      </c>
      <c r="E46" s="789"/>
      <c r="F46" s="789"/>
      <c r="G46" s="793"/>
      <c r="H46" s="793"/>
      <c r="I46" s="793"/>
      <c r="J46" s="921">
        <f>IF(L46="oui",20,IF(ISTEXT(G46)=TRUE,0,IF(G46&gt;=1,IF(G46&gt;=11,3,HLOOKUP(G46,tableau!$C$16:$L$18,3,FALSE)),0)))</f>
        <v>0</v>
      </c>
      <c r="K46" s="921"/>
      <c r="L46" s="241"/>
    </row>
    <row r="47" spans="1:13" x14ac:dyDescent="0.2">
      <c r="A47" s="240" t="str">
        <f>_xlfn.CONCAT(gestion!$W$11," 1")</f>
        <v>Internationale 1</v>
      </c>
      <c r="B47" s="788"/>
      <c r="C47" s="789"/>
      <c r="D47" s="789" t="s">
        <v>45</v>
      </c>
      <c r="E47" s="789"/>
      <c r="F47" s="789"/>
      <c r="G47" s="793"/>
      <c r="H47" s="793"/>
      <c r="I47" s="793"/>
      <c r="J47" s="921">
        <f>IF(L47="oui",20,IF(ISTEXT(G47)=TRUE,0,IF(G47&gt;=1,IF(G47&gt;=11,3,HLOOKUP(G47,tableau!$C$16:$L$18,3,FALSE)),0)))</f>
        <v>0</v>
      </c>
      <c r="K47" s="921"/>
      <c r="L47" s="241"/>
    </row>
    <row r="48" spans="1:13" x14ac:dyDescent="0.2">
      <c r="A48" s="240" t="str">
        <f>_xlfn.CONCAT(gestion!$W$11," 2")</f>
        <v>Internationale 2</v>
      </c>
      <c r="B48" s="788"/>
      <c r="C48" s="789"/>
      <c r="D48" s="789" t="s">
        <v>45</v>
      </c>
      <c r="E48" s="789"/>
      <c r="F48" s="789"/>
      <c r="G48" s="793"/>
      <c r="H48" s="793"/>
      <c r="I48" s="793"/>
      <c r="J48" s="921">
        <f>IF(L48="oui",20,IF(ISTEXT(G48)=TRUE,0,IF(G48&gt;=1,IF(G48&gt;=11,3,HLOOKUP(G48,tableau!$C$16:$L$18,3,FALSE)),0)))</f>
        <v>0</v>
      </c>
      <c r="K48" s="921"/>
      <c r="L48" s="241"/>
    </row>
    <row r="49" spans="1:30" x14ac:dyDescent="0.2">
      <c r="A49" s="242" t="str">
        <f>_xlfn.CONCAT(gestion!$W$11," 3")</f>
        <v>Internationale 3</v>
      </c>
      <c r="B49" s="812"/>
      <c r="C49" s="813"/>
      <c r="D49" s="813" t="s">
        <v>45</v>
      </c>
      <c r="E49" s="813"/>
      <c r="F49" s="813"/>
      <c r="G49" s="814"/>
      <c r="H49" s="814"/>
      <c r="I49" s="814"/>
      <c r="J49" s="815">
        <f>IF(L49="oui",20,IF(ISTEXT(G49)=TRUE,0,IF(G49&gt;=1,IF(G49&gt;=11,3,HLOOKUP(G49,tableau!$C$16:$L$18,3,FALSE)),0)))</f>
        <v>0</v>
      </c>
      <c r="K49" s="815"/>
      <c r="L49" s="243"/>
    </row>
    <row r="50" spans="1:30" s="264" customFormat="1" ht="13.5" thickBot="1" x14ac:dyDescent="0.25">
      <c r="A50" s="262"/>
      <c r="B50" s="262"/>
      <c r="C50" s="223"/>
      <c r="D50" s="223"/>
      <c r="E50" s="298"/>
      <c r="F50" s="298"/>
      <c r="G50" s="785" t="s">
        <v>36</v>
      </c>
      <c r="H50" s="785"/>
      <c r="I50" s="785"/>
      <c r="J50" s="783">
        <f>SUM(J42:J49)</f>
        <v>0</v>
      </c>
      <c r="K50" s="78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</row>
    <row r="51" spans="1:30" ht="13.5" thickTop="1" x14ac:dyDescent="0.2">
      <c r="A51" s="225"/>
      <c r="B51" s="222"/>
      <c r="C51" s="222"/>
      <c r="D51" s="244"/>
      <c r="E51" s="244"/>
      <c r="F51" s="226"/>
    </row>
    <row r="54" spans="1:30" x14ac:dyDescent="0.2">
      <c r="B54" s="780" t="s">
        <v>52</v>
      </c>
      <c r="C54" s="780"/>
      <c r="D54" s="780"/>
      <c r="E54" s="780"/>
      <c r="F54" s="780"/>
      <c r="H54" s="781" t="str">
        <f>+'données a remplir'!F8</f>
        <v/>
      </c>
      <c r="I54" s="781"/>
      <c r="J54" s="781"/>
      <c r="K54" s="781"/>
      <c r="L54" s="781"/>
      <c r="M54" s="781"/>
    </row>
    <row r="55" spans="1:30" x14ac:dyDescent="0.2">
      <c r="B55" s="324"/>
      <c r="C55" s="324"/>
      <c r="D55" s="245"/>
      <c r="H55" s="245"/>
      <c r="I55" s="245"/>
      <c r="J55" s="245"/>
    </row>
    <row r="56" spans="1:30" x14ac:dyDescent="0.2">
      <c r="B56" s="780" t="s">
        <v>53</v>
      </c>
      <c r="C56" s="780"/>
      <c r="D56" s="780"/>
      <c r="E56" s="780"/>
      <c r="F56" s="780"/>
      <c r="H56" s="781" t="str">
        <f>+'données a remplir'!F9</f>
        <v/>
      </c>
      <c r="I56" s="781"/>
      <c r="J56" s="781"/>
      <c r="K56" s="781"/>
      <c r="L56" s="781"/>
      <c r="M56" s="781"/>
    </row>
    <row r="57" spans="1:30" x14ac:dyDescent="0.2">
      <c r="B57" s="324"/>
      <c r="C57" s="324"/>
      <c r="D57" s="245"/>
      <c r="H57" s="245"/>
      <c r="I57" s="245"/>
      <c r="J57" s="245"/>
    </row>
    <row r="58" spans="1:30" x14ac:dyDescent="0.2">
      <c r="B58" s="780" t="s">
        <v>54</v>
      </c>
      <c r="C58" s="780"/>
      <c r="D58" s="780"/>
      <c r="E58" s="780"/>
      <c r="F58" s="780"/>
      <c r="H58" s="781" t="str">
        <f>+'données a remplir'!F10</f>
        <v/>
      </c>
      <c r="I58" s="781"/>
      <c r="J58" s="781"/>
      <c r="K58" s="781"/>
      <c r="L58" s="781"/>
      <c r="M58" s="781"/>
    </row>
  </sheetData>
  <sheetProtection algorithmName="SHA-512" hashValue="5N2JU8PLJ+5Q2tHm2XhH3wgq/fKGM436bSxRXwBX0cPVWluI2XdLiqs6upg2eV2MJdoMAiy69mlAyut10s/BYA==" saltValue="5PnaTfwXzd6XshSJN9/h2g==" spinCount="100000" sheet="1"/>
  <protectedRanges>
    <protectedRange sqref="A47:A49" name="Plage5"/>
    <protectedRange sqref="L43:L45" name="Plage3"/>
    <protectedRange sqref="B8:F10 K8:M10 B15:F19 K15:M19" name="Plage1"/>
    <protectedRange sqref="G42:I49" name="Plage2"/>
    <protectedRange sqref="B42:C49" name="Plage1_1_1_1"/>
  </protectedRanges>
  <mergeCells count="79">
    <mergeCell ref="B8:F8"/>
    <mergeCell ref="H8:J8"/>
    <mergeCell ref="K8:M8"/>
    <mergeCell ref="H10:J10"/>
    <mergeCell ref="A2:M2"/>
    <mergeCell ref="A3:M3"/>
    <mergeCell ref="A4:M4"/>
    <mergeCell ref="A5:M5"/>
    <mergeCell ref="A6:M6"/>
    <mergeCell ref="K10:M10"/>
    <mergeCell ref="B10:F10"/>
    <mergeCell ref="B11:C11"/>
    <mergeCell ref="D11:E11"/>
    <mergeCell ref="F11:G11"/>
    <mergeCell ref="B28:M28"/>
    <mergeCell ref="B12:F12"/>
    <mergeCell ref="H12:J12"/>
    <mergeCell ref="B15:F15"/>
    <mergeCell ref="H15:J15"/>
    <mergeCell ref="K15:M15"/>
    <mergeCell ref="B17:F17"/>
    <mergeCell ref="H17:J17"/>
    <mergeCell ref="K17:M17"/>
    <mergeCell ref="K12:M12"/>
    <mergeCell ref="B18:C18"/>
    <mergeCell ref="D18:E18"/>
    <mergeCell ref="F18:G18"/>
    <mergeCell ref="A40:F40"/>
    <mergeCell ref="A35:M35"/>
    <mergeCell ref="A36:M36"/>
    <mergeCell ref="K19:M19"/>
    <mergeCell ref="B41:C41"/>
    <mergeCell ref="D41:F41"/>
    <mergeCell ref="G41:I41"/>
    <mergeCell ref="J41:K41"/>
    <mergeCell ref="B19:F19"/>
    <mergeCell ref="H19:J19"/>
    <mergeCell ref="A34:M34"/>
    <mergeCell ref="G45:I45"/>
    <mergeCell ref="J45:K45"/>
    <mergeCell ref="B42:C42"/>
    <mergeCell ref="D42:F42"/>
    <mergeCell ref="G42:I42"/>
    <mergeCell ref="J42:K42"/>
    <mergeCell ref="B43:C43"/>
    <mergeCell ref="D43:F43"/>
    <mergeCell ref="G43:I43"/>
    <mergeCell ref="J43:K43"/>
    <mergeCell ref="B58:F58"/>
    <mergeCell ref="H58:M58"/>
    <mergeCell ref="A27:M27"/>
    <mergeCell ref="G50:I50"/>
    <mergeCell ref="J50:K50"/>
    <mergeCell ref="B54:F54"/>
    <mergeCell ref="H54:M54"/>
    <mergeCell ref="B56:F56"/>
    <mergeCell ref="H56:M56"/>
    <mergeCell ref="B46:C46"/>
    <mergeCell ref="B44:C44"/>
    <mergeCell ref="D44:F44"/>
    <mergeCell ref="G44:I44"/>
    <mergeCell ref="J44:K44"/>
    <mergeCell ref="B45:C45"/>
    <mergeCell ref="D45:F45"/>
    <mergeCell ref="B47:C47"/>
    <mergeCell ref="D47:F47"/>
    <mergeCell ref="G47:I47"/>
    <mergeCell ref="J47:K47"/>
    <mergeCell ref="D46:F46"/>
    <mergeCell ref="G46:I46"/>
    <mergeCell ref="J46:K46"/>
    <mergeCell ref="B48:C48"/>
    <mergeCell ref="D48:F48"/>
    <mergeCell ref="G48:I48"/>
    <mergeCell ref="J48:K48"/>
    <mergeCell ref="B49:C49"/>
    <mergeCell ref="D49:F49"/>
    <mergeCell ref="G49:I49"/>
    <mergeCell ref="J49:K49"/>
  </mergeCells>
  <dataValidations count="1">
    <dataValidation type="list" allowBlank="1" showInputMessage="1" showErrorMessage="1" promptTitle="Menu_BYE" sqref="L42:L49" xr:uid="{00000000-0002-0000-2600-000000000000}">
      <formula1>Menu_Bye</formula1>
    </dataValidation>
  </dataValidations>
  <printOptions horizontalCentered="1"/>
  <pageMargins left="0" right="0" top="0.55118110236220474" bottom="0.55118110236220474" header="0.31496062992125984" footer="0.31496062992125984"/>
  <pageSetup scale="84" orientation="portrait" r:id="rId1"/>
  <headerFooter>
    <oddHeader>&amp;LLauréats 2019</oddHeader>
    <oddFooter>&amp;C&amp;14PATINAGE LAURENTIDES&amp;R&amp;A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3D2DF23-1B9A-4165-8476-78C8C27F6A7A}">
          <x14:formula1>
            <xm:f>gestion!$J$21:$J$27</xm:f>
          </x14:formula1>
          <xm:sqref>B42:C49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1"/>
  </sheetPr>
  <dimension ref="A1:AT351"/>
  <sheetViews>
    <sheetView topLeftCell="A58" zoomScale="85" zoomScaleNormal="85" workbookViewId="0">
      <selection activeCell="B66" sqref="B66:H66"/>
    </sheetView>
  </sheetViews>
  <sheetFormatPr baseColWidth="10" defaultRowHeight="12.75" x14ac:dyDescent="0.2"/>
  <cols>
    <col min="1" max="1" width="14.5703125" style="6" customWidth="1"/>
    <col min="3" max="7" width="11.42578125" customWidth="1"/>
    <col min="8" max="8" width="14" customWidth="1"/>
    <col min="9" max="9" width="1.42578125" style="62" customWidth="1"/>
    <col min="10" max="10" width="8.85546875" customWidth="1"/>
    <col min="11" max="11" width="3.5703125" customWidth="1"/>
    <col min="12" max="12" width="3.28515625" customWidth="1"/>
    <col min="13" max="13" width="2.7109375" customWidth="1"/>
    <col min="14" max="14" width="3.5703125" customWidth="1"/>
    <col min="15" max="21" width="13" customWidth="1"/>
    <col min="22" max="22" width="93.28515625" customWidth="1"/>
    <col min="23" max="23" width="35.7109375" customWidth="1"/>
    <col min="24" max="46" width="11.42578125" style="79" customWidth="1"/>
  </cols>
  <sheetData>
    <row r="1" spans="1:24" ht="39.75" customHeight="1" x14ac:dyDescent="0.45">
      <c r="A1" s="706" t="s">
        <v>215</v>
      </c>
      <c r="B1" s="706"/>
      <c r="C1" s="706"/>
      <c r="D1" s="706"/>
      <c r="E1" s="706"/>
      <c r="F1" s="706"/>
      <c r="G1" s="706"/>
      <c r="H1" s="706"/>
      <c r="V1" s="706" t="s">
        <v>219</v>
      </c>
      <c r="W1" s="706"/>
      <c r="X1" s="62"/>
    </row>
    <row r="2" spans="1:24" ht="12.75" customHeight="1" x14ac:dyDescent="0.2">
      <c r="A2" s="121"/>
      <c r="B2" s="78"/>
      <c r="C2" s="760"/>
      <c r="D2" s="761"/>
      <c r="E2" s="761"/>
      <c r="F2" s="761"/>
      <c r="G2" s="761"/>
      <c r="H2" s="762"/>
      <c r="I2" s="78"/>
      <c r="J2" s="78"/>
      <c r="K2" s="78"/>
      <c r="L2" s="78"/>
      <c r="M2" s="78"/>
      <c r="N2" s="78"/>
      <c r="O2" s="62"/>
      <c r="P2" s="62"/>
      <c r="Q2" s="62"/>
      <c r="R2" s="62"/>
      <c r="V2" s="56" t="s">
        <v>145</v>
      </c>
      <c r="W2" s="101" t="s">
        <v>35</v>
      </c>
      <c r="X2" s="62"/>
    </row>
    <row r="3" spans="1:24" ht="12.75" customHeight="1" x14ac:dyDescent="0.2">
      <c r="A3" s="57" t="s">
        <v>118</v>
      </c>
      <c r="B3" s="99">
        <v>43466</v>
      </c>
      <c r="C3" s="717" t="s">
        <v>125</v>
      </c>
      <c r="D3" s="718"/>
      <c r="E3" s="718"/>
      <c r="F3" s="718"/>
      <c r="G3" s="718"/>
      <c r="H3" s="719"/>
      <c r="I3" s="89"/>
      <c r="J3" s="88"/>
      <c r="K3" s="88"/>
      <c r="L3" s="88"/>
      <c r="M3" s="88"/>
      <c r="N3" s="88"/>
      <c r="O3" s="64">
        <f t="shared" ref="O3:O13" si="0">+B3</f>
        <v>43466</v>
      </c>
      <c r="P3" s="68" t="s">
        <v>374</v>
      </c>
      <c r="Q3" t="str">
        <f>CONCATENATE(T3," ",R3," ",S3)</f>
        <v>1 janvier 2019</v>
      </c>
      <c r="R3" s="79" t="str">
        <f>TEXT(O3,"mmmm")</f>
        <v>janvier</v>
      </c>
      <c r="S3" t="str">
        <f>TEXT(O3,"aaaa")</f>
        <v>2019</v>
      </c>
      <c r="T3" t="str">
        <f>TEXT(O3,"j")</f>
        <v>1</v>
      </c>
      <c r="V3" s="56" t="s">
        <v>178</v>
      </c>
      <c r="W3" s="102" t="s">
        <v>47</v>
      </c>
      <c r="X3" s="62"/>
    </row>
    <row r="4" spans="1:24" x14ac:dyDescent="0.2">
      <c r="A4" s="57" t="s">
        <v>119</v>
      </c>
      <c r="B4" s="99">
        <v>43830</v>
      </c>
      <c r="C4" s="714" t="s">
        <v>255</v>
      </c>
      <c r="D4" s="715"/>
      <c r="E4" s="715"/>
      <c r="F4" s="715"/>
      <c r="G4" s="715"/>
      <c r="H4" s="716"/>
      <c r="I4" s="89"/>
      <c r="J4" s="46"/>
      <c r="K4" s="46"/>
      <c r="L4" s="46"/>
      <c r="M4" s="46"/>
      <c r="N4" s="46"/>
      <c r="O4" s="64">
        <f t="shared" si="0"/>
        <v>43830</v>
      </c>
      <c r="P4" s="2" t="s">
        <v>373</v>
      </c>
      <c r="Q4" t="str">
        <f t="shared" ref="Q4:Q11" si="1">CONCATENATE(T4," ",R4," ",S4)</f>
        <v>31 décembre 2019</v>
      </c>
      <c r="R4" s="79" t="str">
        <f t="shared" ref="R4:R13" si="2">TEXT(O4,"mmmm")</f>
        <v>décembre</v>
      </c>
      <c r="S4" t="str">
        <f t="shared" ref="S4:S13" si="3">TEXT(O4,"aaaa")</f>
        <v>2019</v>
      </c>
      <c r="T4" t="str">
        <f t="shared" ref="T4:T13" si="4">TEXT(O4,"j")</f>
        <v>31</v>
      </c>
      <c r="V4" s="56" t="s">
        <v>145</v>
      </c>
      <c r="W4" s="102" t="s">
        <v>55</v>
      </c>
      <c r="X4" s="62"/>
    </row>
    <row r="5" spans="1:24" ht="15.75" x14ac:dyDescent="0.25">
      <c r="A5" s="57" t="s">
        <v>119</v>
      </c>
      <c r="B5" s="99">
        <v>43861</v>
      </c>
      <c r="C5" s="720" t="s">
        <v>123</v>
      </c>
      <c r="D5" s="715"/>
      <c r="E5" s="715"/>
      <c r="F5" s="715"/>
      <c r="G5" s="715"/>
      <c r="H5" s="716"/>
      <c r="I5" s="89"/>
      <c r="J5" s="46"/>
      <c r="K5" s="46"/>
      <c r="L5" s="46"/>
      <c r="M5" s="46"/>
      <c r="N5" s="46"/>
      <c r="O5" s="64">
        <f t="shared" si="0"/>
        <v>43861</v>
      </c>
      <c r="P5" s="77" t="s">
        <v>127</v>
      </c>
      <c r="Q5" t="str">
        <f t="shared" si="1"/>
        <v>31 janvier 2020</v>
      </c>
      <c r="R5" s="79" t="str">
        <f t="shared" si="2"/>
        <v>janvier</v>
      </c>
      <c r="S5" t="str">
        <f t="shared" si="3"/>
        <v>2020</v>
      </c>
      <c r="T5" t="str">
        <f t="shared" si="4"/>
        <v>31</v>
      </c>
      <c r="V5" s="56" t="s">
        <v>149</v>
      </c>
      <c r="W5" s="103" t="s">
        <v>83</v>
      </c>
      <c r="X5" s="62"/>
    </row>
    <row r="6" spans="1:24" x14ac:dyDescent="0.2">
      <c r="A6" s="57" t="s">
        <v>119</v>
      </c>
      <c r="B6" s="99">
        <v>43524</v>
      </c>
      <c r="C6" s="720" t="s">
        <v>124</v>
      </c>
      <c r="D6" s="715"/>
      <c r="E6" s="715"/>
      <c r="F6" s="715"/>
      <c r="G6" s="715"/>
      <c r="H6" s="716"/>
      <c r="I6" s="89"/>
      <c r="J6" s="46"/>
      <c r="K6" s="46"/>
      <c r="L6" s="46"/>
      <c r="M6" s="46"/>
      <c r="N6" s="46"/>
      <c r="O6" s="64">
        <f t="shared" si="0"/>
        <v>43524</v>
      </c>
      <c r="Q6" t="str">
        <f t="shared" si="1"/>
        <v>28 février 2019</v>
      </c>
      <c r="R6" s="79" t="str">
        <f t="shared" si="2"/>
        <v>février</v>
      </c>
      <c r="S6" t="str">
        <f t="shared" si="3"/>
        <v>2019</v>
      </c>
      <c r="T6" t="str">
        <f t="shared" si="4"/>
        <v>28</v>
      </c>
      <c r="V6" s="56" t="s">
        <v>145</v>
      </c>
      <c r="W6" s="104" t="s">
        <v>33</v>
      </c>
      <c r="X6" s="62"/>
    </row>
    <row r="7" spans="1:24" x14ac:dyDescent="0.2">
      <c r="A7" s="57" t="s">
        <v>118</v>
      </c>
      <c r="B7" s="99">
        <v>43344</v>
      </c>
      <c r="C7" s="720" t="s">
        <v>122</v>
      </c>
      <c r="D7" s="715"/>
      <c r="E7" s="715"/>
      <c r="F7" s="715"/>
      <c r="G7" s="715"/>
      <c r="H7" s="716"/>
      <c r="I7" s="89"/>
      <c r="J7" s="46"/>
      <c r="K7" s="46"/>
      <c r="L7" s="46"/>
      <c r="M7" s="46"/>
      <c r="N7" s="46"/>
      <c r="O7" s="64">
        <f t="shared" si="0"/>
        <v>43344</v>
      </c>
      <c r="Q7" t="str">
        <f t="shared" si="1"/>
        <v>1 septembre 2018</v>
      </c>
      <c r="R7" s="79" t="str">
        <f t="shared" si="2"/>
        <v>septembre</v>
      </c>
      <c r="S7" t="str">
        <f t="shared" si="3"/>
        <v>2018</v>
      </c>
      <c r="T7" t="str">
        <f t="shared" si="4"/>
        <v>1</v>
      </c>
      <c r="V7" s="56" t="s">
        <v>179</v>
      </c>
      <c r="W7" s="103" t="s">
        <v>58</v>
      </c>
      <c r="X7" s="62"/>
    </row>
    <row r="8" spans="1:24" x14ac:dyDescent="0.2">
      <c r="A8" s="57" t="s">
        <v>119</v>
      </c>
      <c r="B8" s="99">
        <v>43708</v>
      </c>
      <c r="C8" s="720" t="s">
        <v>122</v>
      </c>
      <c r="D8" s="715"/>
      <c r="E8" s="715"/>
      <c r="F8" s="715"/>
      <c r="G8" s="715"/>
      <c r="H8" s="716"/>
      <c r="I8" s="90"/>
      <c r="J8" s="46"/>
      <c r="K8" s="46"/>
      <c r="L8" s="46"/>
      <c r="M8" s="46"/>
      <c r="N8" s="46"/>
      <c r="O8" s="64">
        <f t="shared" si="0"/>
        <v>43708</v>
      </c>
      <c r="Q8" t="str">
        <f t="shared" si="1"/>
        <v>31 août 2019</v>
      </c>
      <c r="R8" s="79" t="str">
        <f t="shared" si="2"/>
        <v>août</v>
      </c>
      <c r="S8" t="str">
        <f t="shared" si="3"/>
        <v>2019</v>
      </c>
      <c r="T8" t="str">
        <f t="shared" si="4"/>
        <v>31</v>
      </c>
      <c r="V8" s="56" t="s">
        <v>174</v>
      </c>
      <c r="W8" s="103" t="s">
        <v>82</v>
      </c>
      <c r="X8" s="62"/>
    </row>
    <row r="9" spans="1:24" x14ac:dyDescent="0.2">
      <c r="A9" s="57" t="s">
        <v>118</v>
      </c>
      <c r="B9" s="99">
        <v>43191</v>
      </c>
      <c r="C9" s="720" t="s">
        <v>122</v>
      </c>
      <c r="D9" s="715"/>
      <c r="E9" s="715"/>
      <c r="F9" s="715"/>
      <c r="G9" s="715"/>
      <c r="H9" s="716"/>
      <c r="I9" s="89"/>
      <c r="J9" s="46"/>
      <c r="K9" s="46"/>
      <c r="L9" s="46"/>
      <c r="M9" s="46"/>
      <c r="N9" s="46"/>
      <c r="O9" s="64">
        <f t="shared" si="0"/>
        <v>43191</v>
      </c>
      <c r="Q9" t="str">
        <f t="shared" si="1"/>
        <v>1 avril 2018</v>
      </c>
      <c r="R9" s="79" t="str">
        <f t="shared" si="2"/>
        <v>avril</v>
      </c>
      <c r="S9" t="str">
        <f t="shared" si="3"/>
        <v>2018</v>
      </c>
      <c r="T9" t="str">
        <f t="shared" si="4"/>
        <v>1</v>
      </c>
      <c r="V9" s="56" t="s">
        <v>175</v>
      </c>
      <c r="W9" s="105" t="s">
        <v>579</v>
      </c>
      <c r="X9" s="140"/>
    </row>
    <row r="10" spans="1:24" x14ac:dyDescent="0.2">
      <c r="A10" s="57" t="s">
        <v>119</v>
      </c>
      <c r="B10" s="99">
        <v>43555</v>
      </c>
      <c r="C10" s="720" t="s">
        <v>122</v>
      </c>
      <c r="D10" s="715"/>
      <c r="E10" s="715"/>
      <c r="F10" s="715"/>
      <c r="G10" s="715"/>
      <c r="H10" s="716"/>
      <c r="I10" s="89"/>
      <c r="J10" s="46"/>
      <c r="K10" s="46"/>
      <c r="L10" s="46"/>
      <c r="M10" s="46"/>
      <c r="N10" s="46"/>
      <c r="O10" s="64">
        <f t="shared" si="0"/>
        <v>43555</v>
      </c>
      <c r="Q10" t="str">
        <f t="shared" si="1"/>
        <v>31 mars 2019</v>
      </c>
      <c r="R10" s="79" t="str">
        <f t="shared" si="2"/>
        <v>mars</v>
      </c>
      <c r="S10" t="str">
        <f t="shared" si="3"/>
        <v>2019</v>
      </c>
      <c r="T10" t="str">
        <f t="shared" si="4"/>
        <v>31</v>
      </c>
      <c r="V10" s="56" t="s">
        <v>283</v>
      </c>
      <c r="W10" s="105" t="s">
        <v>34</v>
      </c>
      <c r="X10" s="140"/>
    </row>
    <row r="11" spans="1:24" x14ac:dyDescent="0.2">
      <c r="A11" s="57" t="s">
        <v>118</v>
      </c>
      <c r="B11" s="99">
        <v>43497</v>
      </c>
      <c r="C11" s="717" t="s">
        <v>126</v>
      </c>
      <c r="D11" s="718"/>
      <c r="E11" s="718"/>
      <c r="F11" s="718"/>
      <c r="G11" s="718"/>
      <c r="H11" s="719"/>
      <c r="I11" s="89"/>
      <c r="J11" s="88"/>
      <c r="K11" s="88"/>
      <c r="L11" s="88"/>
      <c r="M11" s="88"/>
      <c r="N11" s="88"/>
      <c r="O11" s="64">
        <f t="shared" si="0"/>
        <v>43497</v>
      </c>
      <c r="P11" s="68"/>
      <c r="Q11" t="str">
        <f t="shared" si="1"/>
        <v>1 février 2019</v>
      </c>
      <c r="R11" s="79" t="str">
        <f t="shared" si="2"/>
        <v>février</v>
      </c>
      <c r="S11" t="str">
        <f t="shared" si="3"/>
        <v>2019</v>
      </c>
      <c r="T11" t="str">
        <f t="shared" si="4"/>
        <v>1</v>
      </c>
      <c r="V11" s="56" t="s">
        <v>173</v>
      </c>
      <c r="W11" s="105" t="s">
        <v>469</v>
      </c>
      <c r="X11" s="140"/>
    </row>
    <row r="12" spans="1:24" x14ac:dyDescent="0.2">
      <c r="A12" s="122" t="s">
        <v>194</v>
      </c>
      <c r="B12" s="100">
        <v>2019</v>
      </c>
      <c r="C12" s="714" t="s">
        <v>195</v>
      </c>
      <c r="D12" s="721"/>
      <c r="E12" s="721"/>
      <c r="F12" s="721"/>
      <c r="G12" s="721"/>
      <c r="H12" s="722"/>
      <c r="J12" s="62"/>
      <c r="K12" s="62"/>
      <c r="L12" s="62"/>
      <c r="M12" s="62"/>
      <c r="N12" s="62"/>
      <c r="O12" s="62">
        <f t="shared" si="0"/>
        <v>2019</v>
      </c>
      <c r="P12" s="62"/>
      <c r="Q12" s="62" t="str">
        <f>CONCATENATE(T12,R12,S12)</f>
        <v>11juillet1905</v>
      </c>
      <c r="R12" s="62" t="str">
        <f t="shared" si="2"/>
        <v>juillet</v>
      </c>
      <c r="S12" t="str">
        <f t="shared" si="3"/>
        <v>1905</v>
      </c>
      <c r="T12" t="str">
        <f t="shared" si="4"/>
        <v>11</v>
      </c>
      <c r="V12" s="56" t="s">
        <v>180</v>
      </c>
      <c r="W12" s="103" t="s">
        <v>393</v>
      </c>
      <c r="X12" s="184" t="s">
        <v>525</v>
      </c>
    </row>
    <row r="13" spans="1:24" x14ac:dyDescent="0.2">
      <c r="A13" s="122" t="s">
        <v>216</v>
      </c>
      <c r="B13" s="99">
        <v>43647</v>
      </c>
      <c r="C13" s="714" t="s">
        <v>217</v>
      </c>
      <c r="D13" s="721"/>
      <c r="E13" s="721"/>
      <c r="F13" s="721"/>
      <c r="G13" s="721"/>
      <c r="H13" s="722"/>
      <c r="J13" s="79"/>
      <c r="K13" s="79"/>
      <c r="L13" s="79"/>
      <c r="M13" s="79"/>
      <c r="N13" s="79"/>
      <c r="O13" s="79">
        <f t="shared" si="0"/>
        <v>43647</v>
      </c>
      <c r="P13" s="79"/>
      <c r="Q13" t="str">
        <f>CONCATENATE(T13," ",R13," ",S13)</f>
        <v>1 juillet 2019</v>
      </c>
      <c r="R13" s="79" t="str">
        <f t="shared" si="2"/>
        <v>juillet</v>
      </c>
      <c r="S13" s="79" t="str">
        <f t="shared" si="3"/>
        <v>2019</v>
      </c>
      <c r="T13" s="79" t="str">
        <f t="shared" si="4"/>
        <v>1</v>
      </c>
      <c r="U13" s="79"/>
      <c r="V13" s="92" t="s">
        <v>183</v>
      </c>
      <c r="W13" s="106" t="s">
        <v>401</v>
      </c>
      <c r="X13" s="184" t="s">
        <v>408</v>
      </c>
    </row>
    <row r="14" spans="1:24" ht="25.5" x14ac:dyDescent="0.2">
      <c r="A14" s="126" t="s">
        <v>218</v>
      </c>
      <c r="B14" s="127" t="s">
        <v>568</v>
      </c>
      <c r="C14" s="752" t="s">
        <v>221</v>
      </c>
      <c r="D14" s="753"/>
      <c r="E14" s="753"/>
      <c r="F14" s="753"/>
      <c r="G14" s="753"/>
      <c r="H14" s="753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92" t="s">
        <v>176</v>
      </c>
      <c r="W14" s="183" t="s">
        <v>392</v>
      </c>
      <c r="X14" s="184" t="s">
        <v>390</v>
      </c>
    </row>
    <row r="15" spans="1:24" ht="12.75" customHeight="1" x14ac:dyDescent="0.2">
      <c r="A15" s="700" t="s">
        <v>92</v>
      </c>
      <c r="B15" s="724" t="s">
        <v>214</v>
      </c>
      <c r="C15" s="725"/>
      <c r="D15" s="725"/>
      <c r="E15" s="725"/>
      <c r="F15" s="725"/>
      <c r="G15" s="725"/>
      <c r="H15" s="725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92" t="s">
        <v>183</v>
      </c>
      <c r="W15" s="106" t="s">
        <v>144</v>
      </c>
      <c r="X15" s="141"/>
    </row>
    <row r="16" spans="1:24" ht="12.75" customHeight="1" x14ac:dyDescent="0.2">
      <c r="A16" s="701"/>
      <c r="B16" s="726"/>
      <c r="C16" s="727"/>
      <c r="D16" s="727"/>
      <c r="E16" s="727"/>
      <c r="F16" s="727"/>
      <c r="G16" s="727"/>
      <c r="H16" s="727"/>
      <c r="J16" s="86" t="s">
        <v>381</v>
      </c>
      <c r="K16" s="79"/>
      <c r="L16" s="79"/>
      <c r="M16" s="79"/>
      <c r="N16" s="79"/>
      <c r="O16" s="79"/>
      <c r="P16" s="79" t="s">
        <v>572</v>
      </c>
      <c r="Q16" s="79"/>
      <c r="R16" s="79"/>
      <c r="S16" s="79"/>
      <c r="T16" s="79"/>
      <c r="U16" s="79"/>
      <c r="V16" s="92" t="s">
        <v>177</v>
      </c>
      <c r="W16" s="106" t="s">
        <v>392</v>
      </c>
      <c r="X16" s="184" t="s">
        <v>391</v>
      </c>
    </row>
    <row r="17" spans="1:24" ht="12.75" customHeight="1" x14ac:dyDescent="0.2">
      <c r="A17" s="702"/>
      <c r="B17" s="728"/>
      <c r="C17" s="729"/>
      <c r="D17" s="729"/>
      <c r="E17" s="729"/>
      <c r="F17" s="729"/>
      <c r="G17" s="729"/>
      <c r="H17" s="729"/>
      <c r="J17" s="86" t="s">
        <v>382</v>
      </c>
      <c r="K17" s="79"/>
      <c r="L17" s="79"/>
      <c r="M17" s="79"/>
      <c r="N17" s="79"/>
      <c r="O17" s="79"/>
      <c r="P17" s="602" t="s">
        <v>434</v>
      </c>
      <c r="Q17" s="603"/>
      <c r="R17" s="770"/>
      <c r="S17" s="771"/>
      <c r="T17" s="79"/>
      <c r="U17" s="79"/>
      <c r="V17" s="92" t="s">
        <v>183</v>
      </c>
      <c r="W17" s="106" t="s">
        <v>403</v>
      </c>
      <c r="X17" s="142"/>
    </row>
    <row r="18" spans="1:24" ht="15" x14ac:dyDescent="0.2">
      <c r="A18" s="130">
        <v>1</v>
      </c>
      <c r="B18" s="754" t="s">
        <v>376</v>
      </c>
      <c r="C18" s="755"/>
      <c r="D18" s="755"/>
      <c r="E18" s="755"/>
      <c r="F18" s="755"/>
      <c r="G18" s="755"/>
      <c r="H18" s="756"/>
      <c r="J18" s="86" t="s">
        <v>383</v>
      </c>
      <c r="K18" s="79"/>
      <c r="L18" s="79"/>
      <c r="M18" s="79"/>
      <c r="N18" s="79"/>
      <c r="O18" s="79"/>
      <c r="P18" s="600" t="s">
        <v>435</v>
      </c>
      <c r="Q18" s="601"/>
      <c r="R18" s="770"/>
      <c r="S18" s="771"/>
      <c r="T18" s="79"/>
      <c r="U18" s="79"/>
      <c r="V18" s="92" t="s">
        <v>183</v>
      </c>
      <c r="W18" s="106" t="s">
        <v>7</v>
      </c>
      <c r="X18" s="143"/>
    </row>
    <row r="19" spans="1:24" ht="15" x14ac:dyDescent="0.2">
      <c r="A19" s="130">
        <v>2</v>
      </c>
      <c r="B19" s="754" t="s">
        <v>375</v>
      </c>
      <c r="C19" s="755"/>
      <c r="D19" s="755"/>
      <c r="E19" s="755"/>
      <c r="F19" s="755"/>
      <c r="G19" s="755"/>
      <c r="H19" s="756"/>
      <c r="J19" s="79"/>
      <c r="K19" s="79"/>
      <c r="L19" s="79"/>
      <c r="M19" s="79"/>
      <c r="N19" s="79"/>
      <c r="O19" s="79"/>
      <c r="P19" s="600" t="s">
        <v>437</v>
      </c>
      <c r="Q19" s="601"/>
      <c r="R19" s="770"/>
      <c r="S19" s="771"/>
      <c r="T19" s="79"/>
      <c r="U19" s="79"/>
      <c r="V19" s="91" t="s">
        <v>150</v>
      </c>
      <c r="W19" s="103" t="s">
        <v>147</v>
      </c>
      <c r="X19" s="143"/>
    </row>
    <row r="20" spans="1:24" ht="15" x14ac:dyDescent="0.2">
      <c r="A20" s="130">
        <v>3</v>
      </c>
      <c r="B20" s="757" t="s">
        <v>387</v>
      </c>
      <c r="C20" s="758"/>
      <c r="D20" s="758"/>
      <c r="E20" s="758"/>
      <c r="F20" s="758"/>
      <c r="G20" s="758"/>
      <c r="H20" s="759"/>
      <c r="J20" s="86" t="s">
        <v>470</v>
      </c>
      <c r="K20" s="79"/>
      <c r="L20" s="79"/>
      <c r="M20" s="79"/>
      <c r="N20" s="79"/>
      <c r="O20" s="79"/>
      <c r="P20" s="600" t="s">
        <v>440</v>
      </c>
      <c r="Q20" s="601"/>
      <c r="R20" s="770"/>
      <c r="S20" s="771"/>
      <c r="T20" s="79"/>
      <c r="U20" s="79"/>
      <c r="V20" s="91" t="s">
        <v>150</v>
      </c>
      <c r="W20" s="103" t="s">
        <v>148</v>
      </c>
      <c r="X20" s="62"/>
    </row>
    <row r="21" spans="1:24" ht="15" x14ac:dyDescent="0.2">
      <c r="A21" s="130">
        <v>4</v>
      </c>
      <c r="B21" s="757" t="s">
        <v>386</v>
      </c>
      <c r="C21" s="758"/>
      <c r="D21" s="758"/>
      <c r="E21" s="758"/>
      <c r="F21" s="758"/>
      <c r="G21" s="758"/>
      <c r="H21" s="759"/>
      <c r="J21" s="86" t="s">
        <v>471</v>
      </c>
      <c r="K21" s="79"/>
      <c r="L21" s="79"/>
      <c r="M21" s="79"/>
      <c r="N21" s="79"/>
      <c r="O21" s="79"/>
      <c r="P21" s="600" t="s">
        <v>442</v>
      </c>
      <c r="Q21" s="601"/>
      <c r="R21" s="770"/>
      <c r="S21" s="771"/>
      <c r="T21" s="79"/>
      <c r="U21" s="79"/>
      <c r="V21" s="94" t="s">
        <v>181</v>
      </c>
      <c r="W21" s="103" t="s">
        <v>409</v>
      </c>
      <c r="X21" s="184" t="s">
        <v>390</v>
      </c>
    </row>
    <row r="22" spans="1:24" ht="15.75" customHeight="1" x14ac:dyDescent="0.2">
      <c r="A22" s="763">
        <v>5</v>
      </c>
      <c r="B22" s="774" t="s">
        <v>295</v>
      </c>
      <c r="C22" s="775"/>
      <c r="D22" s="775"/>
      <c r="E22" s="775"/>
      <c r="F22" s="775"/>
      <c r="G22" s="775"/>
      <c r="H22" s="776"/>
      <c r="J22" s="86" t="s">
        <v>472</v>
      </c>
      <c r="K22" s="79"/>
      <c r="L22" s="79"/>
      <c r="M22" s="79"/>
      <c r="N22" s="79"/>
      <c r="O22" s="79"/>
      <c r="P22" s="600" t="s">
        <v>445</v>
      </c>
      <c r="Q22" s="601"/>
      <c r="R22" s="770"/>
      <c r="S22" s="771"/>
      <c r="T22" s="79"/>
      <c r="U22" s="79"/>
      <c r="V22" s="94" t="s">
        <v>181</v>
      </c>
      <c r="W22" s="103" t="s">
        <v>409</v>
      </c>
      <c r="X22" s="184" t="s">
        <v>391</v>
      </c>
    </row>
    <row r="23" spans="1:24" ht="18" customHeight="1" x14ac:dyDescent="0.2">
      <c r="A23" s="764"/>
      <c r="B23" s="777"/>
      <c r="C23" s="778"/>
      <c r="D23" s="778"/>
      <c r="E23" s="778"/>
      <c r="F23" s="778"/>
      <c r="G23" s="778"/>
      <c r="H23" s="779"/>
      <c r="J23" s="86" t="s">
        <v>396</v>
      </c>
      <c r="K23" s="79"/>
      <c r="L23" s="79"/>
      <c r="M23" s="79"/>
      <c r="N23" s="79"/>
      <c r="O23" s="79"/>
      <c r="P23" s="589" t="s">
        <v>448</v>
      </c>
      <c r="Q23" s="590"/>
      <c r="R23" s="591"/>
      <c r="S23" s="592"/>
      <c r="T23" s="79"/>
      <c r="U23" s="79"/>
      <c r="V23" s="93">
        <v>19</v>
      </c>
      <c r="W23" s="103" t="s">
        <v>172</v>
      </c>
      <c r="X23" s="184" t="s">
        <v>412</v>
      </c>
    </row>
    <row r="24" spans="1:24" ht="15" x14ac:dyDescent="0.2">
      <c r="A24" s="763">
        <v>6</v>
      </c>
      <c r="B24" s="723" t="s">
        <v>347</v>
      </c>
      <c r="C24" s="664"/>
      <c r="D24" s="664"/>
      <c r="E24" s="664"/>
      <c r="F24" s="664"/>
      <c r="G24" s="664"/>
      <c r="H24" s="665"/>
      <c r="J24" s="86" t="s">
        <v>473</v>
      </c>
      <c r="K24" s="79"/>
      <c r="L24" s="79"/>
      <c r="M24" s="79"/>
      <c r="N24" s="79"/>
      <c r="O24" s="79"/>
      <c r="P24" s="589" t="s">
        <v>569</v>
      </c>
      <c r="Q24" s="590"/>
      <c r="R24" s="591"/>
      <c r="S24" s="592"/>
      <c r="T24" s="79"/>
      <c r="U24" s="79"/>
      <c r="V24" s="94" t="s">
        <v>182</v>
      </c>
      <c r="W24" s="103" t="s">
        <v>63</v>
      </c>
      <c r="X24" s="62"/>
    </row>
    <row r="25" spans="1:24" ht="15" x14ac:dyDescent="0.2">
      <c r="A25" s="764"/>
      <c r="B25" s="666" t="s">
        <v>346</v>
      </c>
      <c r="C25" s="667"/>
      <c r="D25" s="667"/>
      <c r="E25" s="667"/>
      <c r="F25" s="667"/>
      <c r="G25" s="667"/>
      <c r="H25" s="668"/>
      <c r="J25" s="86" t="s">
        <v>474</v>
      </c>
      <c r="K25" s="79"/>
      <c r="L25" s="79"/>
      <c r="M25" s="79"/>
      <c r="N25" s="79"/>
      <c r="O25" s="79"/>
      <c r="P25" s="600" t="s">
        <v>451</v>
      </c>
      <c r="Q25" s="601"/>
      <c r="R25" s="770"/>
      <c r="S25" s="771"/>
      <c r="T25" s="79"/>
      <c r="U25" s="79"/>
      <c r="V25" s="131" t="s">
        <v>282</v>
      </c>
      <c r="W25" s="104" t="s">
        <v>80</v>
      </c>
      <c r="X25" s="62"/>
    </row>
    <row r="26" spans="1:24" ht="15" x14ac:dyDescent="0.2">
      <c r="A26" s="130">
        <v>7</v>
      </c>
      <c r="B26" s="703" t="s">
        <v>129</v>
      </c>
      <c r="C26" s="704"/>
      <c r="D26" s="704"/>
      <c r="E26" s="704"/>
      <c r="F26" s="704"/>
      <c r="G26" s="704"/>
      <c r="H26" s="705"/>
      <c r="J26" s="86" t="s">
        <v>475</v>
      </c>
      <c r="K26" s="79"/>
      <c r="L26" s="79"/>
      <c r="M26" s="79"/>
      <c r="N26" s="79"/>
      <c r="O26" s="79"/>
      <c r="P26" s="589" t="s">
        <v>454</v>
      </c>
      <c r="Q26" s="590"/>
      <c r="R26" s="591"/>
      <c r="S26" s="592"/>
      <c r="T26" s="79"/>
      <c r="U26" s="79"/>
      <c r="V26" s="131" t="s">
        <v>282</v>
      </c>
      <c r="W26" s="103" t="s">
        <v>79</v>
      </c>
      <c r="X26" s="62"/>
    </row>
    <row r="27" spans="1:24" ht="15" x14ac:dyDescent="0.2">
      <c r="A27" s="130">
        <v>8</v>
      </c>
      <c r="B27" s="703" t="s">
        <v>134</v>
      </c>
      <c r="C27" s="704"/>
      <c r="D27" s="704"/>
      <c r="E27" s="704"/>
      <c r="F27" s="704"/>
      <c r="G27" s="704"/>
      <c r="H27" s="705"/>
      <c r="J27" s="86" t="s">
        <v>476</v>
      </c>
      <c r="K27" s="79"/>
      <c r="L27" s="79"/>
      <c r="M27" s="79"/>
      <c r="N27" s="79"/>
      <c r="O27" s="79"/>
      <c r="P27" s="589" t="s">
        <v>570</v>
      </c>
      <c r="Q27" s="590"/>
      <c r="R27" s="591"/>
      <c r="S27" s="592"/>
      <c r="T27" s="79"/>
      <c r="U27" s="79"/>
      <c r="V27" s="131" t="s">
        <v>272</v>
      </c>
      <c r="W27" s="103" t="s">
        <v>78</v>
      </c>
      <c r="X27" s="62"/>
    </row>
    <row r="28" spans="1:24" ht="15" x14ac:dyDescent="0.2">
      <c r="A28" s="130">
        <v>9</v>
      </c>
      <c r="B28" s="703" t="s">
        <v>133</v>
      </c>
      <c r="C28" s="704"/>
      <c r="D28" s="704"/>
      <c r="E28" s="704"/>
      <c r="F28" s="704"/>
      <c r="G28" s="704"/>
      <c r="H28" s="705"/>
      <c r="J28" s="79"/>
      <c r="K28" s="79"/>
      <c r="L28" s="79"/>
      <c r="M28" s="79"/>
      <c r="N28" s="79"/>
      <c r="O28" s="79"/>
      <c r="P28" s="600" t="s">
        <v>457</v>
      </c>
      <c r="Q28" s="601"/>
      <c r="R28" s="770"/>
      <c r="S28" s="771"/>
      <c r="T28" s="79"/>
      <c r="U28" s="79"/>
      <c r="V28" s="131" t="s">
        <v>282</v>
      </c>
      <c r="W28" s="104" t="s">
        <v>77</v>
      </c>
      <c r="X28" s="62"/>
    </row>
    <row r="29" spans="1:24" ht="15" x14ac:dyDescent="0.2">
      <c r="A29" s="130">
        <v>10</v>
      </c>
      <c r="B29" s="703" t="s">
        <v>135</v>
      </c>
      <c r="C29" s="704"/>
      <c r="D29" s="704"/>
      <c r="E29" s="704"/>
      <c r="F29" s="704"/>
      <c r="G29" s="704"/>
      <c r="H29" s="705"/>
      <c r="J29" s="79"/>
      <c r="K29" s="79"/>
      <c r="L29" s="79"/>
      <c r="M29" s="79"/>
      <c r="N29" s="79"/>
      <c r="O29" s="79"/>
      <c r="P29" s="589" t="s">
        <v>571</v>
      </c>
      <c r="Q29" s="590"/>
      <c r="R29" s="591"/>
      <c r="S29" s="592"/>
      <c r="T29" s="79"/>
      <c r="U29" s="79"/>
      <c r="V29" s="131" t="s">
        <v>282</v>
      </c>
      <c r="W29" s="103" t="s">
        <v>76</v>
      </c>
      <c r="X29" s="62"/>
    </row>
    <row r="30" spans="1:24" ht="15" x14ac:dyDescent="0.2">
      <c r="A30" s="130">
        <v>11</v>
      </c>
      <c r="B30" s="703" t="s">
        <v>137</v>
      </c>
      <c r="C30" s="704"/>
      <c r="D30" s="704"/>
      <c r="E30" s="704"/>
      <c r="F30" s="704"/>
      <c r="G30" s="704"/>
      <c r="H30" s="705"/>
      <c r="J30" s="79"/>
      <c r="K30" s="79"/>
      <c r="L30" s="79"/>
      <c r="M30" s="79"/>
      <c r="N30" s="79"/>
      <c r="O30" s="79"/>
      <c r="P30" s="600" t="s">
        <v>12</v>
      </c>
      <c r="Q30" s="601"/>
      <c r="R30" s="770"/>
      <c r="S30" s="771"/>
      <c r="T30" s="79"/>
      <c r="U30" s="79"/>
      <c r="V30" s="131" t="s">
        <v>273</v>
      </c>
      <c r="W30" s="103" t="s">
        <v>81</v>
      </c>
      <c r="X30" s="62"/>
    </row>
    <row r="31" spans="1:24" ht="15" x14ac:dyDescent="0.2">
      <c r="A31" s="130">
        <v>12</v>
      </c>
      <c r="B31" s="703" t="s">
        <v>138</v>
      </c>
      <c r="C31" s="704"/>
      <c r="D31" s="704"/>
      <c r="E31" s="704"/>
      <c r="F31" s="704"/>
      <c r="G31" s="704"/>
      <c r="H31" s="705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128"/>
      <c r="W31" s="129"/>
      <c r="X31" s="62"/>
    </row>
    <row r="32" spans="1:24" ht="15" x14ac:dyDescent="0.2">
      <c r="A32" s="130">
        <v>13</v>
      </c>
      <c r="B32" s="703" t="s">
        <v>143</v>
      </c>
      <c r="C32" s="704"/>
      <c r="D32" s="704"/>
      <c r="E32" s="704"/>
      <c r="F32" s="704"/>
      <c r="G32" s="704"/>
      <c r="H32" s="705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07" t="s">
        <v>220</v>
      </c>
      <c r="W32" s="708"/>
      <c r="X32" s="62"/>
    </row>
    <row r="33" spans="1:24" ht="15" x14ac:dyDescent="0.2">
      <c r="A33" s="130" t="s">
        <v>128</v>
      </c>
      <c r="B33" s="703" t="s">
        <v>297</v>
      </c>
      <c r="C33" s="704"/>
      <c r="D33" s="704"/>
      <c r="E33" s="704"/>
      <c r="F33" s="704"/>
      <c r="G33" s="704"/>
      <c r="H33" s="705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09"/>
      <c r="W33" s="710"/>
      <c r="X33" s="62"/>
    </row>
    <row r="34" spans="1:24" ht="15" x14ac:dyDescent="0.2">
      <c r="A34" s="130">
        <v>14</v>
      </c>
      <c r="B34" s="703" t="s">
        <v>165</v>
      </c>
      <c r="C34" s="704"/>
      <c r="D34" s="704"/>
      <c r="E34" s="704"/>
      <c r="F34" s="704"/>
      <c r="G34" s="704"/>
      <c r="H34" s="705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11"/>
      <c r="W34" s="712"/>
      <c r="X34" s="62"/>
    </row>
    <row r="35" spans="1:24" ht="15" x14ac:dyDescent="0.2">
      <c r="A35" s="130">
        <v>15</v>
      </c>
      <c r="B35" s="703" t="s">
        <v>167</v>
      </c>
      <c r="C35" s="704"/>
      <c r="D35" s="704"/>
      <c r="E35" s="704"/>
      <c r="F35" s="704"/>
      <c r="G35" s="704"/>
      <c r="H35" s="705"/>
      <c r="I35" s="80"/>
      <c r="J35" s="86" t="s">
        <v>130</v>
      </c>
      <c r="K35" s="79"/>
      <c r="L35" s="79"/>
      <c r="M35" s="79"/>
      <c r="O35" s="79"/>
      <c r="P35" s="79"/>
      <c r="Q35" s="79"/>
      <c r="R35" s="79"/>
      <c r="S35" s="79"/>
      <c r="T35" s="79"/>
      <c r="U35" s="79"/>
      <c r="V35" s="108" t="s">
        <v>418</v>
      </c>
      <c r="W35" s="741" t="s">
        <v>132</v>
      </c>
      <c r="X35" s="62"/>
    </row>
    <row r="36" spans="1:24" ht="15" x14ac:dyDescent="0.2">
      <c r="A36" s="130">
        <v>16</v>
      </c>
      <c r="B36" s="703" t="s">
        <v>168</v>
      </c>
      <c r="C36" s="704"/>
      <c r="D36" s="704"/>
      <c r="E36" s="704"/>
      <c r="F36" s="704"/>
      <c r="G36" s="704"/>
      <c r="H36" s="705"/>
      <c r="I36" s="81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109" t="s">
        <v>417</v>
      </c>
      <c r="W36" s="741"/>
      <c r="X36" s="62"/>
    </row>
    <row r="37" spans="1:24" ht="20.25" customHeight="1" x14ac:dyDescent="0.2">
      <c r="A37" s="130">
        <v>17</v>
      </c>
      <c r="B37" s="703" t="s">
        <v>169</v>
      </c>
      <c r="C37" s="704"/>
      <c r="D37" s="704"/>
      <c r="E37" s="704"/>
      <c r="F37" s="704"/>
      <c r="G37" s="704"/>
      <c r="H37" s="705"/>
      <c r="I37" s="82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110" t="s">
        <v>131</v>
      </c>
      <c r="W37" s="742" t="s">
        <v>140</v>
      </c>
      <c r="X37" s="62"/>
    </row>
    <row r="38" spans="1:24" ht="20.25" customHeight="1" x14ac:dyDescent="0.2">
      <c r="A38" s="130">
        <v>18</v>
      </c>
      <c r="B38" s="703" t="s">
        <v>170</v>
      </c>
      <c r="C38" s="704"/>
      <c r="D38" s="704"/>
      <c r="E38" s="704"/>
      <c r="F38" s="704"/>
      <c r="G38" s="704"/>
      <c r="H38" s="705"/>
      <c r="I38" s="82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107">
        <f>+B12</f>
        <v>2019</v>
      </c>
      <c r="W38" s="743"/>
      <c r="X38" s="62"/>
    </row>
    <row r="39" spans="1:24" ht="20.25" customHeight="1" x14ac:dyDescent="0.2">
      <c r="A39" s="130">
        <v>19</v>
      </c>
      <c r="B39" s="703" t="s">
        <v>171</v>
      </c>
      <c r="C39" s="704"/>
      <c r="D39" s="704"/>
      <c r="E39" s="704"/>
      <c r="F39" s="704"/>
      <c r="G39" s="704"/>
      <c r="H39" s="705"/>
      <c r="I39" s="83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111" t="s">
        <v>28</v>
      </c>
      <c r="W39" s="741" t="s">
        <v>270</v>
      </c>
      <c r="X39" s="62"/>
    </row>
    <row r="40" spans="1:24" ht="18" customHeight="1" x14ac:dyDescent="0.2">
      <c r="A40" s="130">
        <v>20</v>
      </c>
      <c r="B40" s="703" t="s">
        <v>202</v>
      </c>
      <c r="C40" s="704"/>
      <c r="D40" s="704"/>
      <c r="E40" s="704"/>
      <c r="F40" s="704"/>
      <c r="G40" s="704"/>
      <c r="H40" s="705"/>
      <c r="I40" s="84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62"/>
      <c r="W40" s="741"/>
      <c r="X40" s="62"/>
    </row>
    <row r="41" spans="1:24" ht="20.25" customHeight="1" x14ac:dyDescent="0.2">
      <c r="A41" s="130">
        <v>21</v>
      </c>
      <c r="B41" s="703" t="s">
        <v>203</v>
      </c>
      <c r="C41" s="704"/>
      <c r="D41" s="704"/>
      <c r="E41" s="704"/>
      <c r="F41" s="704"/>
      <c r="G41" s="704"/>
      <c r="H41" s="705"/>
      <c r="I41" s="85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193" t="s">
        <v>406</v>
      </c>
      <c r="U41" s="193" t="s">
        <v>407</v>
      </c>
      <c r="V41" s="105" t="s">
        <v>0</v>
      </c>
      <c r="W41" s="741" t="s">
        <v>186</v>
      </c>
      <c r="X41" s="62"/>
    </row>
    <row r="42" spans="1:24" ht="20.25" customHeight="1" x14ac:dyDescent="0.2">
      <c r="A42" s="130">
        <v>22</v>
      </c>
      <c r="B42" s="703" t="s">
        <v>204</v>
      </c>
      <c r="C42" s="704"/>
      <c r="D42" s="704"/>
      <c r="E42" s="704"/>
      <c r="F42" s="704"/>
      <c r="G42" s="704"/>
      <c r="H42" s="705"/>
      <c r="I42" s="85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62"/>
      <c r="W42" s="741"/>
      <c r="X42" s="62"/>
    </row>
    <row r="43" spans="1:24" ht="20.25" customHeight="1" x14ac:dyDescent="0.2">
      <c r="A43" s="130">
        <v>23</v>
      </c>
      <c r="B43" s="703" t="s">
        <v>205</v>
      </c>
      <c r="C43" s="704"/>
      <c r="D43" s="704"/>
      <c r="E43" s="704"/>
      <c r="F43" s="704"/>
      <c r="G43" s="704"/>
      <c r="H43" s="705"/>
      <c r="I43" s="85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105" t="s">
        <v>46</v>
      </c>
      <c r="W43" s="741" t="s">
        <v>284</v>
      </c>
      <c r="X43" s="62"/>
    </row>
    <row r="44" spans="1:24" ht="20.25" customHeight="1" x14ac:dyDescent="0.2">
      <c r="A44" s="130">
        <v>24</v>
      </c>
      <c r="B44" s="703" t="s">
        <v>206</v>
      </c>
      <c r="C44" s="704"/>
      <c r="D44" s="704"/>
      <c r="E44" s="704"/>
      <c r="F44" s="704"/>
      <c r="G44" s="704"/>
      <c r="H44" s="705"/>
      <c r="I44" s="85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62"/>
      <c r="W44" s="741"/>
      <c r="X44" s="62"/>
    </row>
    <row r="45" spans="1:24" ht="20.25" customHeight="1" x14ac:dyDescent="0.2">
      <c r="A45" s="130">
        <v>25</v>
      </c>
      <c r="B45" s="703" t="s">
        <v>207</v>
      </c>
      <c r="C45" s="704"/>
      <c r="D45" s="704"/>
      <c r="E45" s="704"/>
      <c r="F45" s="704"/>
      <c r="G45" s="704"/>
      <c r="H45" s="705"/>
      <c r="I45" s="85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111" t="s">
        <v>8</v>
      </c>
      <c r="W45" s="741" t="s">
        <v>187</v>
      </c>
      <c r="X45" s="62"/>
    </row>
    <row r="46" spans="1:24" ht="20.25" customHeight="1" x14ac:dyDescent="0.2">
      <c r="A46" s="661">
        <v>26</v>
      </c>
      <c r="B46" s="663" t="s">
        <v>298</v>
      </c>
      <c r="C46" s="664"/>
      <c r="D46" s="664"/>
      <c r="E46" s="664"/>
      <c r="F46" s="664"/>
      <c r="G46" s="664"/>
      <c r="H46" s="665"/>
      <c r="I46" s="85"/>
      <c r="J46" s="79"/>
      <c r="K46" s="79"/>
      <c r="L46" s="79"/>
      <c r="M46" s="79"/>
      <c r="N46" s="79"/>
      <c r="O46" s="79"/>
      <c r="P46" s="79"/>
      <c r="Q46" s="79"/>
      <c r="R46" s="79"/>
      <c r="S46" s="193" t="s">
        <v>405</v>
      </c>
      <c r="T46" s="79"/>
      <c r="U46" s="79"/>
      <c r="V46" s="62"/>
      <c r="W46" s="741"/>
      <c r="X46" s="62"/>
    </row>
    <row r="47" spans="1:24" ht="20.25" customHeight="1" x14ac:dyDescent="0.2">
      <c r="A47" s="662"/>
      <c r="B47" s="666" t="s">
        <v>208</v>
      </c>
      <c r="C47" s="667"/>
      <c r="D47" s="667"/>
      <c r="E47" s="667"/>
      <c r="F47" s="667"/>
      <c r="G47" s="667"/>
      <c r="H47" s="668"/>
      <c r="I47" s="85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111" t="s">
        <v>136</v>
      </c>
      <c r="W47" s="741" t="s">
        <v>152</v>
      </c>
      <c r="X47" s="62"/>
    </row>
    <row r="48" spans="1:24" ht="20.25" customHeight="1" x14ac:dyDescent="0.2">
      <c r="A48" s="130">
        <v>27</v>
      </c>
      <c r="B48" s="703" t="s">
        <v>348</v>
      </c>
      <c r="C48" s="704"/>
      <c r="D48" s="704"/>
      <c r="E48" s="704"/>
      <c r="F48" s="704"/>
      <c r="G48" s="704"/>
      <c r="H48" s="705"/>
      <c r="I48" s="85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62"/>
      <c r="W48" s="741"/>
      <c r="X48" s="62"/>
    </row>
    <row r="49" spans="1:24" ht="20.25" customHeight="1" x14ac:dyDescent="0.2">
      <c r="A49" s="130">
        <v>28</v>
      </c>
      <c r="B49" s="703" t="s">
        <v>349</v>
      </c>
      <c r="C49" s="704"/>
      <c r="D49" s="704"/>
      <c r="E49" s="704"/>
      <c r="F49" s="704"/>
      <c r="G49" s="704"/>
      <c r="H49" s="705"/>
      <c r="I49" s="85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110" t="s">
        <v>478</v>
      </c>
      <c r="W49" s="741" t="s">
        <v>153</v>
      </c>
      <c r="X49" s="62"/>
    </row>
    <row r="50" spans="1:24" ht="20.25" customHeight="1" x14ac:dyDescent="0.2">
      <c r="A50" s="130">
        <v>29</v>
      </c>
      <c r="B50" s="703" t="s">
        <v>209</v>
      </c>
      <c r="C50" s="704"/>
      <c r="D50" s="704"/>
      <c r="E50" s="704"/>
      <c r="F50" s="704"/>
      <c r="G50" s="704"/>
      <c r="H50" s="705"/>
      <c r="I50" s="85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112" t="s">
        <v>64</v>
      </c>
      <c r="W50" s="741"/>
      <c r="X50" s="62"/>
    </row>
    <row r="51" spans="1:24" ht="20.25" customHeight="1" x14ac:dyDescent="0.2">
      <c r="A51" s="130">
        <v>30</v>
      </c>
      <c r="B51" s="703" t="s">
        <v>210</v>
      </c>
      <c r="C51" s="704"/>
      <c r="D51" s="704"/>
      <c r="E51" s="704"/>
      <c r="F51" s="704"/>
      <c r="G51" s="704"/>
      <c r="H51" s="705"/>
      <c r="I51" s="85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113" t="s">
        <v>141</v>
      </c>
      <c r="W51" s="741" t="s">
        <v>139</v>
      </c>
      <c r="X51" s="62"/>
    </row>
    <row r="52" spans="1:24" ht="20.25" customHeight="1" x14ac:dyDescent="0.2">
      <c r="A52" s="661">
        <v>31</v>
      </c>
      <c r="B52" s="663" t="s">
        <v>211</v>
      </c>
      <c r="C52" s="664"/>
      <c r="D52" s="664"/>
      <c r="E52" s="664"/>
      <c r="F52" s="664"/>
      <c r="G52" s="664"/>
      <c r="H52" s="665"/>
      <c r="I52" s="85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124">
        <f>+B13</f>
        <v>43647</v>
      </c>
      <c r="W52" s="741"/>
      <c r="X52" s="62"/>
    </row>
    <row r="53" spans="1:24" ht="20.25" customHeight="1" x14ac:dyDescent="0.2">
      <c r="A53" s="662"/>
      <c r="B53" s="666" t="s">
        <v>212</v>
      </c>
      <c r="C53" s="667"/>
      <c r="D53" s="667"/>
      <c r="E53" s="667"/>
      <c r="F53" s="667"/>
      <c r="G53" s="667"/>
      <c r="H53" s="668"/>
      <c r="I53" s="85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108" t="s">
        <v>142</v>
      </c>
      <c r="W53" s="736" t="s">
        <v>151</v>
      </c>
      <c r="X53" s="62"/>
    </row>
    <row r="54" spans="1:24" ht="20.25" customHeight="1" x14ac:dyDescent="0.2">
      <c r="A54" s="130" t="s">
        <v>225</v>
      </c>
      <c r="B54" s="663" t="s">
        <v>222</v>
      </c>
      <c r="C54" s="664"/>
      <c r="D54" s="664"/>
      <c r="E54" s="664"/>
      <c r="F54" s="664"/>
      <c r="G54" s="664"/>
      <c r="H54" s="665"/>
      <c r="I54" s="85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125">
        <f>+V52</f>
        <v>43647</v>
      </c>
      <c r="W54" s="736"/>
      <c r="X54" s="62"/>
    </row>
    <row r="55" spans="1:24" ht="20.25" customHeight="1" x14ac:dyDescent="0.2">
      <c r="A55" s="130">
        <v>36</v>
      </c>
      <c r="B55" s="703" t="s">
        <v>229</v>
      </c>
      <c r="C55" s="704"/>
      <c r="D55" s="704"/>
      <c r="E55" s="704"/>
      <c r="F55" s="704"/>
      <c r="G55" s="704"/>
      <c r="H55" s="705"/>
      <c r="I55" s="85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103" t="s">
        <v>111</v>
      </c>
      <c r="W55" s="736" t="s">
        <v>151</v>
      </c>
      <c r="X55" s="62"/>
    </row>
    <row r="56" spans="1:24" ht="20.25" customHeight="1" x14ac:dyDescent="0.2">
      <c r="A56" s="661">
        <v>37</v>
      </c>
      <c r="B56" s="663" t="s">
        <v>237</v>
      </c>
      <c r="C56" s="664"/>
      <c r="D56" s="664"/>
      <c r="E56" s="664"/>
      <c r="F56" s="664"/>
      <c r="G56" s="664"/>
      <c r="H56" s="665"/>
      <c r="I56" s="85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62"/>
      <c r="W56" s="736"/>
      <c r="X56" s="62"/>
    </row>
    <row r="57" spans="1:24" ht="15" x14ac:dyDescent="0.2">
      <c r="A57" s="662"/>
      <c r="B57" s="666" t="s">
        <v>238</v>
      </c>
      <c r="C57" s="667"/>
      <c r="D57" s="667"/>
      <c r="E57" s="667"/>
      <c r="F57" s="667"/>
      <c r="G57" s="667"/>
      <c r="H57" s="668"/>
      <c r="I57" s="85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114" t="s">
        <v>146</v>
      </c>
      <c r="W57" s="678" t="s">
        <v>140</v>
      </c>
      <c r="X57" s="62"/>
    </row>
    <row r="58" spans="1:24" ht="15" x14ac:dyDescent="0.2">
      <c r="A58" s="130" t="s">
        <v>242</v>
      </c>
      <c r="B58" s="663" t="s">
        <v>350</v>
      </c>
      <c r="C58" s="664"/>
      <c r="D58" s="664"/>
      <c r="E58" s="664"/>
      <c r="F58" s="664"/>
      <c r="G58" s="664"/>
      <c r="H58" s="665"/>
      <c r="I58" s="85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115" t="str">
        <f>+B14</f>
        <v>Année 2019-2020</v>
      </c>
      <c r="W58" s="679"/>
      <c r="X58" s="62"/>
    </row>
    <row r="59" spans="1:24" ht="20.25" customHeight="1" x14ac:dyDescent="0.2">
      <c r="A59" s="130">
        <v>41</v>
      </c>
      <c r="B59" s="703" t="s">
        <v>243</v>
      </c>
      <c r="C59" s="704"/>
      <c r="D59" s="704"/>
      <c r="E59" s="704"/>
      <c r="F59" s="704"/>
      <c r="G59" s="704"/>
      <c r="H59" s="705"/>
      <c r="I59" s="85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109" t="s">
        <v>404</v>
      </c>
      <c r="W59" s="680"/>
      <c r="X59" s="62"/>
    </row>
    <row r="60" spans="1:24" ht="20.25" customHeight="1" x14ac:dyDescent="0.2">
      <c r="A60" s="130" t="s">
        <v>246</v>
      </c>
      <c r="B60" s="703" t="s">
        <v>244</v>
      </c>
      <c r="C60" s="704"/>
      <c r="D60" s="704"/>
      <c r="E60" s="704"/>
      <c r="F60" s="704"/>
      <c r="G60" s="704"/>
      <c r="H60" s="705"/>
      <c r="I60" s="85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117" t="s">
        <v>154</v>
      </c>
      <c r="W60" s="678" t="s">
        <v>161</v>
      </c>
      <c r="X60" s="62"/>
    </row>
    <row r="61" spans="1:24" ht="20.25" customHeight="1" x14ac:dyDescent="0.2">
      <c r="A61" s="130" t="s">
        <v>247</v>
      </c>
      <c r="B61" s="703" t="s">
        <v>504</v>
      </c>
      <c r="C61" s="704"/>
      <c r="D61" s="704"/>
      <c r="E61" s="704"/>
      <c r="F61" s="704"/>
      <c r="G61" s="704"/>
      <c r="H61" s="705"/>
      <c r="I61" s="85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118" t="s">
        <v>65</v>
      </c>
      <c r="W61" s="679"/>
      <c r="X61" s="62"/>
    </row>
    <row r="62" spans="1:24" ht="25.5" x14ac:dyDescent="0.2">
      <c r="A62" s="130" t="s">
        <v>247</v>
      </c>
      <c r="B62" s="703" t="s">
        <v>505</v>
      </c>
      <c r="C62" s="704"/>
      <c r="D62" s="704"/>
      <c r="E62" s="704"/>
      <c r="F62" s="704"/>
      <c r="G62" s="704"/>
      <c r="H62" s="705"/>
      <c r="I62" s="85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115" t="s">
        <v>155</v>
      </c>
      <c r="W62" s="679"/>
      <c r="X62" s="62"/>
    </row>
    <row r="63" spans="1:24" ht="25.5" x14ac:dyDescent="0.2">
      <c r="A63" s="130" t="s">
        <v>247</v>
      </c>
      <c r="B63" s="703" t="s">
        <v>245</v>
      </c>
      <c r="C63" s="704"/>
      <c r="D63" s="704"/>
      <c r="E63" s="704"/>
      <c r="F63" s="704"/>
      <c r="G63" s="704"/>
      <c r="H63" s="705"/>
      <c r="I63" s="85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116" t="s">
        <v>10</v>
      </c>
      <c r="W63" s="680"/>
      <c r="X63" s="62"/>
    </row>
    <row r="64" spans="1:24" ht="15" x14ac:dyDescent="0.2">
      <c r="A64" s="130">
        <v>45</v>
      </c>
      <c r="B64" s="703" t="s">
        <v>253</v>
      </c>
      <c r="C64" s="704"/>
      <c r="D64" s="704"/>
      <c r="E64" s="704"/>
      <c r="F64" s="704"/>
      <c r="G64" s="704"/>
      <c r="H64" s="705"/>
      <c r="I64" s="85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117" t="s">
        <v>154</v>
      </c>
      <c r="W64" s="678" t="s">
        <v>162</v>
      </c>
      <c r="X64" s="62"/>
    </row>
    <row r="65" spans="1:24" ht="28.5" customHeight="1" x14ac:dyDescent="0.2">
      <c r="A65" s="130">
        <v>46</v>
      </c>
      <c r="B65" s="740" t="s">
        <v>351</v>
      </c>
      <c r="C65" s="704"/>
      <c r="D65" s="704"/>
      <c r="E65" s="704"/>
      <c r="F65" s="704"/>
      <c r="G65" s="704"/>
      <c r="H65" s="705"/>
      <c r="I65" s="85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118" t="s">
        <v>156</v>
      </c>
      <c r="W65" s="679"/>
      <c r="X65" s="62"/>
    </row>
    <row r="66" spans="1:24" ht="15" x14ac:dyDescent="0.2">
      <c r="A66" s="130">
        <v>47</v>
      </c>
      <c r="B66" s="703" t="s">
        <v>269</v>
      </c>
      <c r="C66" s="704"/>
      <c r="D66" s="704"/>
      <c r="E66" s="704"/>
      <c r="F66" s="704"/>
      <c r="G66" s="704"/>
      <c r="H66" s="705"/>
      <c r="I66" s="85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115" t="s">
        <v>155</v>
      </c>
      <c r="W66" s="679"/>
      <c r="X66" s="62"/>
    </row>
    <row r="67" spans="1:24" ht="15" x14ac:dyDescent="0.2">
      <c r="A67" s="130">
        <v>48</v>
      </c>
      <c r="B67" s="703" t="s">
        <v>271</v>
      </c>
      <c r="C67" s="704"/>
      <c r="D67" s="704"/>
      <c r="E67" s="704"/>
      <c r="F67" s="704"/>
      <c r="G67" s="704"/>
      <c r="H67" s="705"/>
      <c r="I67" s="85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116" t="s">
        <v>10</v>
      </c>
      <c r="W67" s="680"/>
      <c r="X67" s="62"/>
    </row>
    <row r="68" spans="1:24" ht="25.5" x14ac:dyDescent="0.2">
      <c r="A68" s="144" t="s">
        <v>282</v>
      </c>
      <c r="B68" s="739" t="s">
        <v>280</v>
      </c>
      <c r="C68" s="739"/>
      <c r="D68" s="739"/>
      <c r="E68" s="739"/>
      <c r="F68" s="739"/>
      <c r="G68" s="739"/>
      <c r="H68" s="739"/>
      <c r="I68" s="85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117" t="s">
        <v>154</v>
      </c>
      <c r="W68" s="678" t="s">
        <v>163</v>
      </c>
      <c r="X68" s="62"/>
    </row>
    <row r="69" spans="1:24" ht="15" x14ac:dyDescent="0.2">
      <c r="A69" s="130">
        <v>9</v>
      </c>
      <c r="B69" s="703" t="s">
        <v>296</v>
      </c>
      <c r="C69" s="704"/>
      <c r="D69" s="704"/>
      <c r="E69" s="704"/>
      <c r="F69" s="704"/>
      <c r="G69" s="704"/>
      <c r="H69" s="705"/>
      <c r="I69" s="85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118" t="s">
        <v>157</v>
      </c>
      <c r="W69" s="737"/>
      <c r="X69" s="62"/>
    </row>
    <row r="70" spans="1:24" ht="15" x14ac:dyDescent="0.2">
      <c r="A70" s="130" t="s">
        <v>574</v>
      </c>
      <c r="B70" s="703" t="s">
        <v>573</v>
      </c>
      <c r="C70" s="704"/>
      <c r="D70" s="704"/>
      <c r="E70" s="704"/>
      <c r="F70" s="704"/>
      <c r="G70" s="704"/>
      <c r="H70" s="705"/>
      <c r="I70" s="85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118" t="s">
        <v>158</v>
      </c>
      <c r="W70" s="737"/>
      <c r="X70" s="62"/>
    </row>
    <row r="71" spans="1:24" ht="15" x14ac:dyDescent="0.2">
      <c r="A71" s="130"/>
      <c r="B71" s="703"/>
      <c r="C71" s="704"/>
      <c r="D71" s="704"/>
      <c r="E71" s="704"/>
      <c r="F71" s="704"/>
      <c r="G71" s="704"/>
      <c r="H71" s="705"/>
      <c r="I71" s="85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117" t="s">
        <v>154</v>
      </c>
      <c r="W71" s="678" t="s">
        <v>164</v>
      </c>
      <c r="X71" s="62"/>
    </row>
    <row r="72" spans="1:24" ht="15" x14ac:dyDescent="0.2">
      <c r="A72" s="130"/>
      <c r="B72" s="703"/>
      <c r="C72" s="704"/>
      <c r="D72" s="704"/>
      <c r="E72" s="704"/>
      <c r="F72" s="704"/>
      <c r="G72" s="704"/>
      <c r="H72" s="705"/>
      <c r="I72" s="85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118" t="s">
        <v>159</v>
      </c>
      <c r="W72" s="737"/>
      <c r="X72" s="62"/>
    </row>
    <row r="73" spans="1:24" ht="20.25" x14ac:dyDescent="0.2">
      <c r="A73" s="121"/>
      <c r="B73" s="713"/>
      <c r="C73" s="713"/>
      <c r="D73" s="713"/>
      <c r="E73" s="713"/>
      <c r="F73" s="713"/>
      <c r="G73" s="713"/>
      <c r="H73" s="713"/>
      <c r="I73" s="85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109" t="s">
        <v>160</v>
      </c>
      <c r="W73" s="738"/>
      <c r="X73" s="62"/>
    </row>
    <row r="74" spans="1:24" ht="20.25" x14ac:dyDescent="0.2">
      <c r="A74" s="121"/>
      <c r="B74" s="713"/>
      <c r="C74" s="713"/>
      <c r="D74" s="713"/>
      <c r="E74" s="713"/>
      <c r="F74" s="713"/>
      <c r="G74" s="713"/>
      <c r="H74" s="713"/>
      <c r="I74" s="85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105" t="s">
        <v>44</v>
      </c>
      <c r="W74" s="678" t="s">
        <v>166</v>
      </c>
      <c r="X74" s="62"/>
    </row>
    <row r="75" spans="1:24" ht="15" x14ac:dyDescent="0.2">
      <c r="A75" s="700" t="s">
        <v>92</v>
      </c>
      <c r="B75" s="707" t="s">
        <v>230</v>
      </c>
      <c r="C75" s="772"/>
      <c r="D75" s="772"/>
      <c r="E75" s="772"/>
      <c r="F75" s="772"/>
      <c r="G75" s="772"/>
      <c r="H75" s="708"/>
      <c r="I75" s="85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0"/>
      <c r="W75" s="680"/>
      <c r="X75" s="62"/>
    </row>
    <row r="76" spans="1:24" ht="15" x14ac:dyDescent="0.2">
      <c r="A76" s="701"/>
      <c r="B76" s="709"/>
      <c r="C76" s="773"/>
      <c r="D76" s="773"/>
      <c r="E76" s="773"/>
      <c r="F76" s="773"/>
      <c r="G76" s="773"/>
      <c r="H76" s="710"/>
      <c r="I76" s="85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108" t="s">
        <v>184</v>
      </c>
      <c r="W76" s="744" t="s">
        <v>185</v>
      </c>
      <c r="X76" s="62"/>
    </row>
    <row r="77" spans="1:24" ht="15" x14ac:dyDescent="0.2">
      <c r="A77" s="702"/>
      <c r="B77" s="711"/>
      <c r="C77" s="706"/>
      <c r="D77" s="706"/>
      <c r="E77" s="706"/>
      <c r="F77" s="706"/>
      <c r="G77" s="706"/>
      <c r="H77" s="712"/>
      <c r="I77" s="85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96">
        <f>+V38</f>
        <v>2019</v>
      </c>
      <c r="W77" s="745"/>
      <c r="X77" s="62"/>
    </row>
    <row r="78" spans="1:24" ht="15" x14ac:dyDescent="0.2">
      <c r="A78" s="92" t="s">
        <v>223</v>
      </c>
      <c r="B78" s="658" t="s">
        <v>60</v>
      </c>
      <c r="C78" s="659"/>
      <c r="D78" s="659"/>
      <c r="E78" s="659"/>
      <c r="F78" s="659"/>
      <c r="G78" s="659"/>
      <c r="H78" s="660"/>
      <c r="I78" s="85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108" t="s">
        <v>483</v>
      </c>
      <c r="W78" s="678" t="s">
        <v>188</v>
      </c>
      <c r="X78" s="62"/>
    </row>
    <row r="79" spans="1:24" ht="15" customHeight="1" x14ac:dyDescent="0.2">
      <c r="A79" s="92" t="s">
        <v>239</v>
      </c>
      <c r="B79" s="658" t="s">
        <v>28</v>
      </c>
      <c r="C79" s="659"/>
      <c r="D79" s="659"/>
      <c r="E79" s="659"/>
      <c r="F79" s="659"/>
      <c r="G79" s="659"/>
      <c r="H79" s="660"/>
      <c r="I79" s="85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118" t="s">
        <v>484</v>
      </c>
      <c r="W79" s="737"/>
      <c r="X79" s="62"/>
    </row>
    <row r="80" spans="1:24" ht="15" customHeight="1" x14ac:dyDescent="0.2">
      <c r="A80" s="92" t="s">
        <v>225</v>
      </c>
      <c r="B80" s="658" t="s">
        <v>224</v>
      </c>
      <c r="C80" s="659"/>
      <c r="D80" s="659"/>
      <c r="E80" s="659"/>
      <c r="F80" s="659"/>
      <c r="G80" s="659"/>
      <c r="H80" s="660"/>
      <c r="I80" s="85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109" t="s">
        <v>485</v>
      </c>
      <c r="W80" s="738"/>
      <c r="X80" s="116" t="s">
        <v>414</v>
      </c>
    </row>
    <row r="81" spans="1:24" ht="15" customHeight="1" x14ac:dyDescent="0.2">
      <c r="A81" s="92" t="s">
        <v>223</v>
      </c>
      <c r="B81" s="658" t="s">
        <v>40</v>
      </c>
      <c r="C81" s="659"/>
      <c r="D81" s="659"/>
      <c r="E81" s="659"/>
      <c r="F81" s="659"/>
      <c r="G81" s="659"/>
      <c r="H81" s="660"/>
      <c r="I81" s="85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108" t="s">
        <v>299</v>
      </c>
      <c r="W81" s="678" t="s">
        <v>189</v>
      </c>
      <c r="X81" s="62"/>
    </row>
    <row r="82" spans="1:24" ht="15" x14ac:dyDescent="0.2">
      <c r="A82" s="13" t="s">
        <v>264</v>
      </c>
      <c r="B82" s="658" t="s">
        <v>2</v>
      </c>
      <c r="C82" s="659"/>
      <c r="D82" s="659"/>
      <c r="E82" s="659"/>
      <c r="F82" s="659"/>
      <c r="G82" s="659"/>
      <c r="H82" s="660"/>
      <c r="I82" s="85"/>
      <c r="J82" s="79" t="s">
        <v>528</v>
      </c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109" t="s">
        <v>56</v>
      </c>
      <c r="W82" s="737"/>
      <c r="X82" s="62"/>
    </row>
    <row r="83" spans="1:24" ht="15.75" x14ac:dyDescent="0.25">
      <c r="A83" s="13" t="s">
        <v>240</v>
      </c>
      <c r="B83" s="685" t="s">
        <v>59</v>
      </c>
      <c r="C83" s="686"/>
      <c r="D83" s="686"/>
      <c r="E83" s="686"/>
      <c r="F83" s="686"/>
      <c r="G83" s="686"/>
      <c r="H83" s="686"/>
      <c r="I83" s="85"/>
      <c r="J83" s="86" t="s">
        <v>527</v>
      </c>
      <c r="K83" s="79"/>
      <c r="L83" s="79"/>
      <c r="M83" s="487" t="s">
        <v>535</v>
      </c>
      <c r="N83" s="79"/>
      <c r="O83" s="79"/>
      <c r="P83" s="79"/>
      <c r="Q83" s="79"/>
      <c r="R83" s="79"/>
      <c r="S83" s="79"/>
      <c r="T83" s="79"/>
      <c r="U83" s="79"/>
      <c r="V83" s="97">
        <f>+V38</f>
        <v>2019</v>
      </c>
      <c r="W83" s="738"/>
      <c r="X83" s="62"/>
    </row>
    <row r="84" spans="1:24" ht="15" x14ac:dyDescent="0.2">
      <c r="A84" s="13" t="s">
        <v>225</v>
      </c>
      <c r="B84" s="658" t="s">
        <v>9</v>
      </c>
      <c r="C84" s="659"/>
      <c r="D84" s="659"/>
      <c r="E84" s="659"/>
      <c r="F84" s="659"/>
      <c r="G84" s="659"/>
      <c r="H84" s="660"/>
      <c r="I84" s="85"/>
      <c r="J84" s="86" t="s">
        <v>423</v>
      </c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108" t="s">
        <v>300</v>
      </c>
      <c r="W84" s="678" t="s">
        <v>191</v>
      </c>
      <c r="X84" s="62"/>
    </row>
    <row r="85" spans="1:24" ht="15" x14ac:dyDescent="0.2">
      <c r="A85" s="13" t="s">
        <v>241</v>
      </c>
      <c r="B85" s="658" t="s">
        <v>226</v>
      </c>
      <c r="C85" s="659"/>
      <c r="D85" s="659"/>
      <c r="E85" s="659"/>
      <c r="F85" s="659"/>
      <c r="G85" s="659"/>
      <c r="H85" s="660"/>
      <c r="I85" s="85"/>
      <c r="J85" s="86" t="s">
        <v>424</v>
      </c>
      <c r="K85" s="79"/>
      <c r="L85" s="79"/>
      <c r="M85" s="79"/>
      <c r="N85" s="79"/>
      <c r="O85" s="79" t="s">
        <v>529</v>
      </c>
      <c r="P85" s="79"/>
      <c r="Q85" s="79"/>
      <c r="R85" s="79"/>
      <c r="S85" s="79"/>
      <c r="T85" s="79"/>
      <c r="U85" s="79"/>
      <c r="V85" s="118" t="s">
        <v>190</v>
      </c>
      <c r="W85" s="737"/>
      <c r="X85" s="62"/>
    </row>
    <row r="86" spans="1:24" ht="15" x14ac:dyDescent="0.2">
      <c r="A86" s="92" t="s">
        <v>241</v>
      </c>
      <c r="B86" s="658" t="s">
        <v>227</v>
      </c>
      <c r="C86" s="659"/>
      <c r="D86" s="659"/>
      <c r="E86" s="659"/>
      <c r="F86" s="659"/>
      <c r="G86" s="659"/>
      <c r="H86" s="660"/>
      <c r="I86" s="85"/>
      <c r="J86" s="86" t="s">
        <v>425</v>
      </c>
      <c r="K86" s="79"/>
      <c r="L86" s="79"/>
      <c r="M86" s="79" t="s">
        <v>526</v>
      </c>
      <c r="N86" s="79"/>
      <c r="O86" s="79" t="s">
        <v>68</v>
      </c>
      <c r="P86" s="79"/>
      <c r="Q86" s="79"/>
      <c r="R86" s="79"/>
      <c r="S86" s="79"/>
      <c r="T86" s="79"/>
      <c r="U86" s="79"/>
      <c r="V86" s="96">
        <f>+V38</f>
        <v>2019</v>
      </c>
      <c r="W86" s="738"/>
      <c r="X86" s="62"/>
    </row>
    <row r="87" spans="1:24" ht="15" x14ac:dyDescent="0.2">
      <c r="A87" s="92" t="s">
        <v>265</v>
      </c>
      <c r="B87" s="658" t="s">
        <v>3</v>
      </c>
      <c r="C87" s="659"/>
      <c r="D87" s="659"/>
      <c r="E87" s="659"/>
      <c r="F87" s="659"/>
      <c r="G87" s="659"/>
      <c r="H87" s="660"/>
      <c r="I87" s="85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108" t="s">
        <v>192</v>
      </c>
      <c r="W87" s="678" t="s">
        <v>193</v>
      </c>
      <c r="X87" s="62"/>
    </row>
    <row r="88" spans="1:24" ht="15" x14ac:dyDescent="0.2">
      <c r="A88" s="92" t="s">
        <v>266</v>
      </c>
      <c r="B88" s="658" t="s">
        <v>228</v>
      </c>
      <c r="C88" s="659"/>
      <c r="D88" s="659"/>
      <c r="E88" s="659"/>
      <c r="F88" s="659"/>
      <c r="G88" s="660"/>
      <c r="H88" s="134" t="s">
        <v>251</v>
      </c>
      <c r="I88" s="85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115" t="s">
        <v>196</v>
      </c>
      <c r="W88" s="737"/>
      <c r="X88" s="62"/>
    </row>
    <row r="89" spans="1:24" ht="15" x14ac:dyDescent="0.2">
      <c r="A89" s="92" t="s">
        <v>263</v>
      </c>
      <c r="B89" s="658" t="s">
        <v>311</v>
      </c>
      <c r="C89" s="659"/>
      <c r="D89" s="659"/>
      <c r="E89" s="659"/>
      <c r="F89" s="659"/>
      <c r="G89" s="660"/>
      <c r="H89" s="148">
        <v>0.5</v>
      </c>
      <c r="I89" s="85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115"/>
      <c r="W89" s="737"/>
      <c r="X89" s="62"/>
    </row>
    <row r="90" spans="1:24" ht="15" x14ac:dyDescent="0.2">
      <c r="A90" s="92" t="s">
        <v>263</v>
      </c>
      <c r="B90" s="658" t="s">
        <v>312</v>
      </c>
      <c r="C90" s="659"/>
      <c r="D90" s="659"/>
      <c r="E90" s="659"/>
      <c r="F90" s="659"/>
      <c r="G90" s="660"/>
      <c r="H90" s="132">
        <v>0.5</v>
      </c>
      <c r="I90" s="85"/>
      <c r="J90" s="79"/>
      <c r="K90" s="79"/>
      <c r="L90" s="79"/>
      <c r="M90" s="79"/>
      <c r="N90" s="79"/>
      <c r="O90" s="79"/>
      <c r="P90" s="86" t="s">
        <v>530</v>
      </c>
      <c r="Q90" s="79"/>
      <c r="R90" s="79"/>
      <c r="S90" s="79"/>
      <c r="T90" s="79"/>
      <c r="U90" s="79"/>
      <c r="V90" s="119">
        <f>+V38</f>
        <v>2019</v>
      </c>
      <c r="W90" s="737"/>
      <c r="X90" s="62"/>
    </row>
    <row r="91" spans="1:24" ht="15" x14ac:dyDescent="0.2">
      <c r="A91" s="92" t="s">
        <v>263</v>
      </c>
      <c r="B91" s="658" t="s">
        <v>313</v>
      </c>
      <c r="C91" s="659"/>
      <c r="D91" s="659"/>
      <c r="E91" s="659"/>
      <c r="F91" s="659"/>
      <c r="G91" s="660"/>
      <c r="H91" s="132">
        <v>0.5</v>
      </c>
      <c r="I91" s="85"/>
      <c r="J91" s="79"/>
      <c r="K91" s="79"/>
      <c r="L91" s="79"/>
      <c r="M91" s="79"/>
      <c r="N91" s="79"/>
      <c r="O91" s="79"/>
      <c r="P91" s="86" t="s">
        <v>531</v>
      </c>
      <c r="Q91" s="79"/>
      <c r="R91" s="79"/>
      <c r="S91" s="79"/>
      <c r="T91" s="79"/>
      <c r="U91" s="79"/>
      <c r="V91" s="98">
        <f>+B4</f>
        <v>43830</v>
      </c>
      <c r="W91" s="738"/>
      <c r="X91" s="62"/>
    </row>
    <row r="92" spans="1:24" ht="15" x14ac:dyDescent="0.2">
      <c r="A92" s="92" t="s">
        <v>263</v>
      </c>
      <c r="B92" s="658" t="s">
        <v>314</v>
      </c>
      <c r="C92" s="659"/>
      <c r="D92" s="659"/>
      <c r="E92" s="659"/>
      <c r="F92" s="659"/>
      <c r="G92" s="660"/>
      <c r="H92" s="132">
        <v>0.6</v>
      </c>
      <c r="I92" s="85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114" t="s">
        <v>75</v>
      </c>
      <c r="W92" s="678" t="s">
        <v>197</v>
      </c>
      <c r="X92" s="62"/>
    </row>
    <row r="93" spans="1:24" ht="15" x14ac:dyDescent="0.2">
      <c r="A93" s="92" t="s">
        <v>263</v>
      </c>
      <c r="B93" s="658" t="s">
        <v>315</v>
      </c>
      <c r="C93" s="659"/>
      <c r="D93" s="659"/>
      <c r="E93" s="659"/>
      <c r="F93" s="659"/>
      <c r="G93" s="660"/>
      <c r="H93" s="132">
        <v>0.6</v>
      </c>
      <c r="I93" s="85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115"/>
      <c r="W93" s="737"/>
      <c r="X93" s="62"/>
    </row>
    <row r="94" spans="1:24" ht="15" x14ac:dyDescent="0.2">
      <c r="A94" s="92" t="s">
        <v>263</v>
      </c>
      <c r="B94" s="658" t="s">
        <v>316</v>
      </c>
      <c r="C94" s="659"/>
      <c r="D94" s="659"/>
      <c r="E94" s="659"/>
      <c r="F94" s="659"/>
      <c r="G94" s="660"/>
      <c r="H94" s="132">
        <v>0.6</v>
      </c>
      <c r="I94" s="85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109" t="s">
        <v>70</v>
      </c>
      <c r="W94" s="738"/>
      <c r="X94" s="62"/>
    </row>
    <row r="95" spans="1:24" ht="15" x14ac:dyDescent="0.2">
      <c r="A95" s="92" t="s">
        <v>263</v>
      </c>
      <c r="B95" s="658" t="s">
        <v>317</v>
      </c>
      <c r="C95" s="659"/>
      <c r="D95" s="659"/>
      <c r="E95" s="659"/>
      <c r="F95" s="659"/>
      <c r="G95" s="660"/>
      <c r="H95" s="132">
        <v>0.7</v>
      </c>
      <c r="I95" s="85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108" t="s">
        <v>213</v>
      </c>
      <c r="W95" s="678" t="s">
        <v>199</v>
      </c>
      <c r="X95" s="62"/>
    </row>
    <row r="96" spans="1:24" ht="15" x14ac:dyDescent="0.2">
      <c r="A96" s="92" t="s">
        <v>263</v>
      </c>
      <c r="B96" s="658" t="s">
        <v>318</v>
      </c>
      <c r="C96" s="659"/>
      <c r="D96" s="659"/>
      <c r="E96" s="659"/>
      <c r="F96" s="659"/>
      <c r="G96" s="660"/>
      <c r="H96" s="132">
        <v>0.7</v>
      </c>
      <c r="I96" s="85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115" t="s">
        <v>198</v>
      </c>
      <c r="W96" s="737"/>
      <c r="X96" s="62"/>
    </row>
    <row r="97" spans="1:24" ht="15" x14ac:dyDescent="0.2">
      <c r="A97" s="92" t="s">
        <v>263</v>
      </c>
      <c r="B97" s="658" t="s">
        <v>319</v>
      </c>
      <c r="C97" s="659"/>
      <c r="D97" s="659"/>
      <c r="E97" s="659"/>
      <c r="F97" s="659"/>
      <c r="G97" s="660"/>
      <c r="H97" s="132">
        <v>0.7</v>
      </c>
      <c r="I97" s="85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120" t="s">
        <v>200</v>
      </c>
      <c r="W97" s="737"/>
      <c r="X97" s="62"/>
    </row>
    <row r="98" spans="1:24" ht="15" x14ac:dyDescent="0.2">
      <c r="A98" s="92" t="s">
        <v>263</v>
      </c>
      <c r="B98" s="658" t="s">
        <v>320</v>
      </c>
      <c r="C98" s="659"/>
      <c r="D98" s="659"/>
      <c r="E98" s="659"/>
      <c r="F98" s="659"/>
      <c r="G98" s="660"/>
      <c r="H98" s="132">
        <v>0.7</v>
      </c>
      <c r="I98" s="85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120"/>
      <c r="W98" s="737"/>
      <c r="X98" s="62"/>
    </row>
    <row r="99" spans="1:24" ht="15" x14ac:dyDescent="0.2">
      <c r="A99" s="92" t="s">
        <v>232</v>
      </c>
      <c r="B99" s="658" t="s">
        <v>321</v>
      </c>
      <c r="C99" s="659"/>
      <c r="D99" s="659"/>
      <c r="E99" s="659"/>
      <c r="F99" s="659"/>
      <c r="G99" s="660"/>
      <c r="H99" s="132">
        <v>0.8</v>
      </c>
      <c r="I99" s="85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120" t="s">
        <v>69</v>
      </c>
      <c r="W99" s="737"/>
      <c r="X99" s="62"/>
    </row>
    <row r="100" spans="1:24" ht="15" x14ac:dyDescent="0.2">
      <c r="A100" s="92" t="s">
        <v>232</v>
      </c>
      <c r="B100" s="658" t="s">
        <v>322</v>
      </c>
      <c r="C100" s="659"/>
      <c r="D100" s="659"/>
      <c r="E100" s="659"/>
      <c r="F100" s="659"/>
      <c r="G100" s="660"/>
      <c r="H100" s="132">
        <v>0.8</v>
      </c>
      <c r="I100" s="85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123">
        <f>+B4</f>
        <v>43830</v>
      </c>
      <c r="W100" s="737"/>
      <c r="X100" s="62"/>
    </row>
    <row r="101" spans="1:24" ht="15" x14ac:dyDescent="0.2">
      <c r="A101" s="92" t="s">
        <v>232</v>
      </c>
      <c r="B101" s="658" t="s">
        <v>323</v>
      </c>
      <c r="C101" s="659"/>
      <c r="D101" s="659"/>
      <c r="E101" s="659"/>
      <c r="F101" s="659"/>
      <c r="G101" s="660"/>
      <c r="H101" s="132">
        <v>0.8</v>
      </c>
      <c r="I101" s="85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96">
        <f>+V38</f>
        <v>2019</v>
      </c>
      <c r="W101" s="738"/>
      <c r="X101" s="62"/>
    </row>
    <row r="102" spans="1:24" ht="15" x14ac:dyDescent="0.2">
      <c r="A102" s="92" t="s">
        <v>232</v>
      </c>
      <c r="B102" s="658" t="s">
        <v>324</v>
      </c>
      <c r="C102" s="659"/>
      <c r="D102" s="659"/>
      <c r="E102" s="659"/>
      <c r="F102" s="659"/>
      <c r="G102" s="660"/>
      <c r="H102" s="132">
        <v>0.8</v>
      </c>
      <c r="I102" s="85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104" t="s">
        <v>42</v>
      </c>
      <c r="W102" s="95" t="s">
        <v>201</v>
      </c>
      <c r="X102" s="62"/>
    </row>
    <row r="103" spans="1:24" ht="15" x14ac:dyDescent="0.2">
      <c r="A103" s="92" t="s">
        <v>232</v>
      </c>
      <c r="B103" s="658" t="s">
        <v>325</v>
      </c>
      <c r="C103" s="659"/>
      <c r="D103" s="659"/>
      <c r="E103" s="659"/>
      <c r="F103" s="659"/>
      <c r="G103" s="660"/>
      <c r="H103" s="132">
        <v>0.9</v>
      </c>
      <c r="I103" s="85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108" t="s">
        <v>302</v>
      </c>
      <c r="W103" s="95" t="s">
        <v>301</v>
      </c>
      <c r="X103" s="62"/>
    </row>
    <row r="104" spans="1:24" ht="15" x14ac:dyDescent="0.2">
      <c r="A104" s="92" t="s">
        <v>232</v>
      </c>
      <c r="B104" s="658" t="s">
        <v>353</v>
      </c>
      <c r="C104" s="659"/>
      <c r="D104" s="659"/>
      <c r="E104" s="659"/>
      <c r="F104" s="659"/>
      <c r="G104" s="660"/>
      <c r="H104" s="132">
        <v>0.9</v>
      </c>
      <c r="I104" s="85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8"/>
      <c r="W104" s="78"/>
      <c r="X104" s="62"/>
    </row>
    <row r="105" spans="1:24" ht="15" x14ac:dyDescent="0.2">
      <c r="A105" s="92" t="s">
        <v>232</v>
      </c>
      <c r="B105" s="658" t="s">
        <v>326</v>
      </c>
      <c r="C105" s="659"/>
      <c r="D105" s="659"/>
      <c r="E105" s="659"/>
      <c r="F105" s="659"/>
      <c r="G105" s="660"/>
      <c r="H105" s="132">
        <v>0.9</v>
      </c>
      <c r="I105" s="85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8"/>
      <c r="W105" s="78"/>
      <c r="X105" s="62"/>
    </row>
    <row r="106" spans="1:24" ht="15" x14ac:dyDescent="0.2">
      <c r="A106" s="92" t="s">
        <v>232</v>
      </c>
      <c r="B106" s="658" t="s">
        <v>327</v>
      </c>
      <c r="C106" s="659"/>
      <c r="D106" s="659"/>
      <c r="E106" s="659"/>
      <c r="F106" s="659"/>
      <c r="G106" s="660"/>
      <c r="H106" s="132">
        <v>0.9</v>
      </c>
      <c r="I106" s="85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8"/>
      <c r="W106" s="78"/>
      <c r="X106" s="62"/>
    </row>
    <row r="107" spans="1:24" ht="15" x14ac:dyDescent="0.2">
      <c r="A107" s="92" t="s">
        <v>232</v>
      </c>
      <c r="B107" s="658" t="s">
        <v>328</v>
      </c>
      <c r="C107" s="659"/>
      <c r="D107" s="659"/>
      <c r="E107" s="659"/>
      <c r="F107" s="659"/>
      <c r="G107" s="660"/>
      <c r="H107" s="132">
        <v>1</v>
      </c>
      <c r="I107" s="85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8"/>
      <c r="W107" s="78"/>
      <c r="X107" s="62"/>
    </row>
    <row r="108" spans="1:24" ht="15" x14ac:dyDescent="0.2">
      <c r="A108" s="92" t="s">
        <v>232</v>
      </c>
      <c r="B108" s="658" t="s">
        <v>329</v>
      </c>
      <c r="C108" s="659"/>
      <c r="D108" s="659"/>
      <c r="E108" s="659"/>
      <c r="F108" s="659"/>
      <c r="G108" s="660"/>
      <c r="H108" s="132">
        <v>1</v>
      </c>
      <c r="I108" s="85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8"/>
      <c r="W108" s="78"/>
      <c r="X108" s="62"/>
    </row>
    <row r="109" spans="1:24" ht="15" x14ac:dyDescent="0.2">
      <c r="A109" s="92" t="s">
        <v>232</v>
      </c>
      <c r="B109" s="658" t="s">
        <v>330</v>
      </c>
      <c r="C109" s="659"/>
      <c r="D109" s="659"/>
      <c r="E109" s="659"/>
      <c r="F109" s="659"/>
      <c r="G109" s="660"/>
      <c r="H109" s="132">
        <v>1</v>
      </c>
      <c r="I109" s="85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8"/>
      <c r="W109" s="78"/>
      <c r="X109" s="62"/>
    </row>
    <row r="110" spans="1:24" ht="15" x14ac:dyDescent="0.2">
      <c r="A110" s="92" t="s">
        <v>232</v>
      </c>
      <c r="B110" s="658" t="s">
        <v>331</v>
      </c>
      <c r="C110" s="659"/>
      <c r="D110" s="659"/>
      <c r="E110" s="659"/>
      <c r="F110" s="659"/>
      <c r="G110" s="660"/>
      <c r="H110" s="132">
        <v>1</v>
      </c>
      <c r="I110" s="85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8"/>
      <c r="W110" s="78"/>
      <c r="X110" s="62"/>
    </row>
    <row r="111" spans="1:24" ht="15" x14ac:dyDescent="0.2">
      <c r="A111" s="92" t="s">
        <v>232</v>
      </c>
      <c r="B111" s="658" t="s">
        <v>332</v>
      </c>
      <c r="C111" s="659"/>
      <c r="D111" s="659"/>
      <c r="E111" s="659"/>
      <c r="F111" s="659"/>
      <c r="G111" s="660"/>
      <c r="H111" s="132">
        <v>1</v>
      </c>
      <c r="I111" s="85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8"/>
      <c r="W111" s="78"/>
      <c r="X111" s="62"/>
    </row>
    <row r="112" spans="1:24" ht="15" x14ac:dyDescent="0.2">
      <c r="A112" s="92" t="s">
        <v>232</v>
      </c>
      <c r="B112" s="658" t="s">
        <v>333</v>
      </c>
      <c r="C112" s="659"/>
      <c r="D112" s="659"/>
      <c r="E112" s="659"/>
      <c r="F112" s="659"/>
      <c r="G112" s="660"/>
      <c r="H112" s="132">
        <v>1</v>
      </c>
      <c r="I112" s="85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8"/>
      <c r="W112" s="78"/>
      <c r="X112" s="62"/>
    </row>
    <row r="113" spans="1:24" ht="15" x14ac:dyDescent="0.2">
      <c r="A113" s="92" t="s">
        <v>233</v>
      </c>
      <c r="B113" s="658" t="s">
        <v>334</v>
      </c>
      <c r="C113" s="659"/>
      <c r="D113" s="659"/>
      <c r="E113" s="659"/>
      <c r="F113" s="659"/>
      <c r="G113" s="660"/>
      <c r="H113" s="132">
        <v>1.5</v>
      </c>
      <c r="I113" s="85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62"/>
      <c r="W113" s="62">
        <v>0.5</v>
      </c>
      <c r="X113" s="62"/>
    </row>
    <row r="114" spans="1:24" ht="15" x14ac:dyDescent="0.2">
      <c r="A114" s="92" t="s">
        <v>233</v>
      </c>
      <c r="B114" s="658" t="s">
        <v>335</v>
      </c>
      <c r="C114" s="659"/>
      <c r="D114" s="659"/>
      <c r="E114" s="659"/>
      <c r="F114" s="659"/>
      <c r="G114" s="660"/>
      <c r="H114" s="132">
        <v>1.5</v>
      </c>
      <c r="I114" s="85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62"/>
      <c r="W114" s="62"/>
      <c r="X114" s="62"/>
    </row>
    <row r="115" spans="1:24" ht="15" x14ac:dyDescent="0.2">
      <c r="A115" s="92" t="s">
        <v>233</v>
      </c>
      <c r="B115" s="658" t="s">
        <v>336</v>
      </c>
      <c r="C115" s="659"/>
      <c r="D115" s="659"/>
      <c r="E115" s="659"/>
      <c r="F115" s="659"/>
      <c r="G115" s="660"/>
      <c r="H115" s="132">
        <v>1.5</v>
      </c>
      <c r="I115" s="85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62"/>
      <c r="W115" s="62"/>
      <c r="X115" s="62"/>
    </row>
    <row r="116" spans="1:24" ht="15" x14ac:dyDescent="0.2">
      <c r="A116" s="92" t="s">
        <v>233</v>
      </c>
      <c r="B116" s="658" t="s">
        <v>337</v>
      </c>
      <c r="C116" s="659"/>
      <c r="D116" s="659"/>
      <c r="E116" s="659"/>
      <c r="F116" s="659"/>
      <c r="G116" s="660"/>
      <c r="H116" s="132">
        <v>1.5</v>
      </c>
      <c r="I116" s="85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62"/>
      <c r="W116" s="62"/>
      <c r="X116" s="62"/>
    </row>
    <row r="117" spans="1:24" ht="15" x14ac:dyDescent="0.2">
      <c r="A117" s="92" t="s">
        <v>233</v>
      </c>
      <c r="B117" s="658" t="s">
        <v>339</v>
      </c>
      <c r="C117" s="659"/>
      <c r="D117" s="659"/>
      <c r="E117" s="659"/>
      <c r="F117" s="659"/>
      <c r="G117" s="660"/>
      <c r="H117" s="132">
        <v>1.5</v>
      </c>
      <c r="I117" s="85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62"/>
      <c r="W117" s="62"/>
      <c r="X117" s="62"/>
    </row>
    <row r="118" spans="1:24" ht="15" x14ac:dyDescent="0.2">
      <c r="A118" s="92" t="s">
        <v>233</v>
      </c>
      <c r="B118" s="658" t="s">
        <v>338</v>
      </c>
      <c r="C118" s="659"/>
      <c r="D118" s="659"/>
      <c r="E118" s="659"/>
      <c r="F118" s="659"/>
      <c r="G118" s="660"/>
      <c r="H118" s="132">
        <v>1.5</v>
      </c>
      <c r="I118" s="85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62"/>
      <c r="W118" s="62"/>
      <c r="X118" s="62"/>
    </row>
    <row r="119" spans="1:24" ht="15" x14ac:dyDescent="0.2">
      <c r="A119" s="92" t="s">
        <v>234</v>
      </c>
      <c r="B119" s="658" t="s">
        <v>340</v>
      </c>
      <c r="C119" s="659"/>
      <c r="D119" s="659"/>
      <c r="E119" s="659"/>
      <c r="F119" s="659"/>
      <c r="G119" s="660"/>
      <c r="H119" s="133">
        <v>2</v>
      </c>
      <c r="I119" s="85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62"/>
      <c r="W119" s="62"/>
      <c r="X119" s="62"/>
    </row>
    <row r="120" spans="1:24" x14ac:dyDescent="0.2">
      <c r="A120" s="92" t="s">
        <v>234</v>
      </c>
      <c r="B120" s="658" t="s">
        <v>341</v>
      </c>
      <c r="C120" s="659"/>
      <c r="D120" s="659"/>
      <c r="E120" s="659"/>
      <c r="F120" s="659"/>
      <c r="G120" s="660"/>
      <c r="H120" s="133">
        <v>2</v>
      </c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62"/>
      <c r="W120" s="62"/>
      <c r="X120" s="62"/>
    </row>
    <row r="121" spans="1:24" x14ac:dyDescent="0.2">
      <c r="A121" s="92" t="s">
        <v>234</v>
      </c>
      <c r="B121" s="658" t="s">
        <v>342</v>
      </c>
      <c r="C121" s="659"/>
      <c r="D121" s="659"/>
      <c r="E121" s="659"/>
      <c r="F121" s="659"/>
      <c r="G121" s="660"/>
      <c r="H121" s="133">
        <v>2</v>
      </c>
      <c r="P121" s="79"/>
      <c r="Q121" s="79"/>
      <c r="R121" s="79"/>
      <c r="S121" s="79"/>
      <c r="V121" s="62"/>
      <c r="W121" s="62"/>
      <c r="X121" s="62"/>
    </row>
    <row r="122" spans="1:24" x14ac:dyDescent="0.2">
      <c r="A122" s="92" t="s">
        <v>234</v>
      </c>
      <c r="B122" s="658" t="s">
        <v>343</v>
      </c>
      <c r="C122" s="659"/>
      <c r="D122" s="659"/>
      <c r="E122" s="659"/>
      <c r="F122" s="659"/>
      <c r="G122" s="660"/>
      <c r="H122" s="133">
        <v>2</v>
      </c>
      <c r="P122" s="79"/>
      <c r="Q122" s="79"/>
      <c r="R122" s="79"/>
      <c r="S122" s="79"/>
      <c r="V122" s="62"/>
      <c r="W122" s="62"/>
      <c r="X122" s="62"/>
    </row>
    <row r="123" spans="1:24" x14ac:dyDescent="0.2">
      <c r="A123" s="92" t="s">
        <v>234</v>
      </c>
      <c r="B123" s="658" t="s">
        <v>344</v>
      </c>
      <c r="C123" s="659"/>
      <c r="D123" s="659"/>
      <c r="E123" s="659"/>
      <c r="F123" s="659"/>
      <c r="G123" s="660"/>
      <c r="H123" s="133">
        <v>2</v>
      </c>
      <c r="P123" s="79"/>
      <c r="Q123" s="79"/>
      <c r="R123" s="79"/>
      <c r="S123" s="79"/>
      <c r="V123" s="62"/>
      <c r="W123" s="62"/>
      <c r="X123" s="62"/>
    </row>
    <row r="124" spans="1:24" x14ac:dyDescent="0.2">
      <c r="A124" s="92" t="s">
        <v>234</v>
      </c>
      <c r="B124" s="658" t="s">
        <v>345</v>
      </c>
      <c r="C124" s="659"/>
      <c r="D124" s="659"/>
      <c r="E124" s="659"/>
      <c r="F124" s="659"/>
      <c r="G124" s="660"/>
      <c r="H124" s="133">
        <v>2</v>
      </c>
      <c r="P124" s="79"/>
      <c r="Q124" s="79"/>
      <c r="R124" s="79"/>
      <c r="S124" s="79"/>
      <c r="V124" s="62"/>
      <c r="W124" s="62"/>
      <c r="X124" s="62"/>
    </row>
    <row r="125" spans="1:24" x14ac:dyDescent="0.2">
      <c r="A125" s="13" t="s">
        <v>267</v>
      </c>
      <c r="B125" s="145" t="s">
        <v>293</v>
      </c>
      <c r="C125" s="146"/>
      <c r="D125" s="146"/>
      <c r="E125" s="146"/>
      <c r="F125" s="146"/>
      <c r="G125" s="147"/>
      <c r="H125" s="133">
        <v>0.5</v>
      </c>
      <c r="P125" s="79"/>
      <c r="Q125" s="79"/>
      <c r="R125" s="79"/>
      <c r="S125" s="79"/>
      <c r="V125" s="62"/>
      <c r="W125" s="62"/>
      <c r="X125" s="62"/>
    </row>
    <row r="126" spans="1:24" x14ac:dyDescent="0.2">
      <c r="A126" s="13" t="s">
        <v>267</v>
      </c>
      <c r="B126" s="145" t="s">
        <v>294</v>
      </c>
      <c r="C126" s="146"/>
      <c r="D126" s="146"/>
      <c r="E126" s="146"/>
      <c r="F126" s="146"/>
      <c r="G126" s="147"/>
      <c r="H126" s="133">
        <v>1</v>
      </c>
      <c r="V126" s="62"/>
      <c r="W126" s="62"/>
      <c r="X126" s="62"/>
    </row>
    <row r="127" spans="1:24" x14ac:dyDescent="0.2">
      <c r="A127" s="13" t="s">
        <v>267</v>
      </c>
      <c r="B127" s="733" t="s">
        <v>428</v>
      </c>
      <c r="C127" s="734"/>
      <c r="D127" s="734"/>
      <c r="E127" s="734"/>
      <c r="F127" s="734"/>
      <c r="G127" s="735"/>
      <c r="H127" s="133">
        <v>1.5</v>
      </c>
      <c r="V127" s="62"/>
      <c r="W127" s="62"/>
      <c r="X127" s="62"/>
    </row>
    <row r="128" spans="1:24" x14ac:dyDescent="0.2">
      <c r="A128" s="13" t="s">
        <v>231</v>
      </c>
      <c r="B128" s="145" t="s">
        <v>291</v>
      </c>
      <c r="C128" s="146"/>
      <c r="D128" s="146"/>
      <c r="E128" s="146"/>
      <c r="F128" s="146"/>
      <c r="G128" s="147"/>
      <c r="H128" s="148">
        <v>2</v>
      </c>
      <c r="V128" s="62"/>
      <c r="W128" s="62"/>
      <c r="X128" s="62"/>
    </row>
    <row r="129" spans="1:24" x14ac:dyDescent="0.2">
      <c r="A129" s="13" t="s">
        <v>231</v>
      </c>
      <c r="B129" s="658" t="s">
        <v>292</v>
      </c>
      <c r="C129" s="659"/>
      <c r="D129" s="659"/>
      <c r="E129" s="659"/>
      <c r="F129" s="659"/>
      <c r="G129" s="660"/>
      <c r="H129" s="133">
        <v>2.5</v>
      </c>
      <c r="V129" s="62"/>
      <c r="W129" s="62"/>
      <c r="X129" s="62"/>
    </row>
    <row r="130" spans="1:24" x14ac:dyDescent="0.2">
      <c r="A130" s="131" t="s">
        <v>231</v>
      </c>
      <c r="B130" s="133" t="s">
        <v>305</v>
      </c>
      <c r="C130" s="146"/>
      <c r="D130" s="146"/>
      <c r="E130" s="146"/>
      <c r="F130" s="146"/>
      <c r="G130" s="147"/>
      <c r="H130" s="133">
        <v>3</v>
      </c>
      <c r="V130" s="62"/>
      <c r="W130" s="62"/>
      <c r="X130" s="62"/>
    </row>
    <row r="131" spans="1:24" x14ac:dyDescent="0.2">
      <c r="A131" s="131" t="s">
        <v>231</v>
      </c>
      <c r="B131" s="658" t="s">
        <v>306</v>
      </c>
      <c r="C131" s="659"/>
      <c r="D131" s="659"/>
      <c r="E131" s="659"/>
      <c r="F131" s="659"/>
      <c r="G131" s="660"/>
      <c r="H131" s="133">
        <v>3.5</v>
      </c>
      <c r="V131" s="62"/>
      <c r="W131" s="62"/>
      <c r="X131" s="62"/>
    </row>
    <row r="132" spans="1:24" x14ac:dyDescent="0.2">
      <c r="A132" s="131" t="s">
        <v>231</v>
      </c>
      <c r="B132" s="658" t="s">
        <v>307</v>
      </c>
      <c r="C132" s="659"/>
      <c r="D132" s="659"/>
      <c r="E132" s="659"/>
      <c r="F132" s="659"/>
      <c r="G132" s="660"/>
      <c r="H132" s="133">
        <v>4</v>
      </c>
      <c r="V132" s="62"/>
      <c r="W132" s="62"/>
      <c r="X132" s="62"/>
    </row>
    <row r="133" spans="1:24" x14ac:dyDescent="0.2">
      <c r="A133" s="131" t="s">
        <v>231</v>
      </c>
      <c r="B133" s="658" t="s">
        <v>12</v>
      </c>
      <c r="C133" s="659"/>
      <c r="D133" s="659"/>
      <c r="E133" s="659"/>
      <c r="F133" s="659"/>
      <c r="G133" s="660"/>
      <c r="H133" s="133">
        <v>4.5</v>
      </c>
      <c r="V133" s="62"/>
      <c r="W133" s="62"/>
      <c r="X133" s="62"/>
    </row>
    <row r="134" spans="1:24" x14ac:dyDescent="0.2">
      <c r="A134" s="131" t="s">
        <v>231</v>
      </c>
      <c r="B134" s="658" t="s">
        <v>308</v>
      </c>
      <c r="C134" s="659"/>
      <c r="D134" s="659"/>
      <c r="E134" s="659"/>
      <c r="F134" s="659"/>
      <c r="G134" s="659"/>
      <c r="H134" s="133">
        <v>0.5</v>
      </c>
      <c r="V134" s="62"/>
      <c r="W134" s="62"/>
      <c r="X134" s="62"/>
    </row>
    <row r="135" spans="1:24" x14ac:dyDescent="0.2">
      <c r="A135" s="131" t="s">
        <v>231</v>
      </c>
      <c r="B135" s="658" t="s">
        <v>309</v>
      </c>
      <c r="C135" s="659"/>
      <c r="D135" s="659"/>
      <c r="E135" s="659"/>
      <c r="F135" s="659"/>
      <c r="G135" s="660"/>
      <c r="H135" s="133">
        <v>1</v>
      </c>
      <c r="V135" s="62"/>
      <c r="W135" s="62"/>
      <c r="X135" s="62"/>
    </row>
    <row r="136" spans="1:24" x14ac:dyDescent="0.2">
      <c r="A136" s="131" t="s">
        <v>231</v>
      </c>
      <c r="B136" s="658" t="s">
        <v>310</v>
      </c>
      <c r="C136" s="659"/>
      <c r="D136" s="659"/>
      <c r="E136" s="659"/>
      <c r="F136" s="659"/>
      <c r="G136" s="660"/>
      <c r="H136" s="133">
        <v>2</v>
      </c>
      <c r="V136" s="62"/>
      <c r="W136" s="62"/>
      <c r="X136" s="62"/>
    </row>
    <row r="137" spans="1:24" x14ac:dyDescent="0.2">
      <c r="A137" s="131" t="s">
        <v>231</v>
      </c>
      <c r="B137" s="658" t="s">
        <v>12</v>
      </c>
      <c r="C137" s="659"/>
      <c r="D137" s="659"/>
      <c r="E137" s="659"/>
      <c r="F137" s="659"/>
      <c r="G137" s="660"/>
      <c r="H137" s="133">
        <v>3</v>
      </c>
      <c r="V137" s="62"/>
      <c r="W137" s="62"/>
      <c r="X137" s="62"/>
    </row>
    <row r="138" spans="1:24" x14ac:dyDescent="0.2">
      <c r="A138" s="765">
        <v>36</v>
      </c>
      <c r="B138" s="730" t="s">
        <v>62</v>
      </c>
      <c r="C138" s="731"/>
      <c r="D138" s="731"/>
      <c r="E138" s="731"/>
      <c r="F138" s="731"/>
      <c r="G138" s="731"/>
      <c r="H138" s="732"/>
      <c r="V138" s="62"/>
      <c r="W138" s="62"/>
      <c r="X138" s="62"/>
    </row>
    <row r="139" spans="1:24" x14ac:dyDescent="0.2">
      <c r="A139" s="766"/>
      <c r="B139" s="749" t="s">
        <v>4</v>
      </c>
      <c r="C139" s="750"/>
      <c r="D139" s="750"/>
      <c r="E139" s="750"/>
      <c r="F139" s="750"/>
      <c r="G139" s="750"/>
      <c r="H139" s="751"/>
      <c r="V139" s="62"/>
      <c r="W139" s="62"/>
      <c r="X139" s="62"/>
    </row>
    <row r="140" spans="1:24" x14ac:dyDescent="0.2">
      <c r="A140" s="131" t="s">
        <v>236</v>
      </c>
      <c r="B140" s="769" t="s">
        <v>235</v>
      </c>
      <c r="C140" s="747"/>
      <c r="D140" s="747"/>
      <c r="E140" s="747"/>
      <c r="F140" s="747"/>
      <c r="G140" s="747"/>
      <c r="H140" s="748"/>
      <c r="V140" s="62"/>
      <c r="W140" s="62"/>
      <c r="X140" s="62"/>
    </row>
    <row r="141" spans="1:24" ht="25.5" x14ac:dyDescent="0.2">
      <c r="A141" s="131" t="s">
        <v>250</v>
      </c>
      <c r="B141" s="746" t="s">
        <v>248</v>
      </c>
      <c r="C141" s="747"/>
      <c r="D141" s="747"/>
      <c r="E141" s="747"/>
      <c r="F141" s="747"/>
      <c r="G141" s="747"/>
      <c r="H141" s="748"/>
      <c r="V141" s="62"/>
      <c r="W141" s="62"/>
      <c r="X141" s="62"/>
    </row>
    <row r="142" spans="1:24" ht="25.5" x14ac:dyDescent="0.2">
      <c r="A142" s="131" t="s">
        <v>250</v>
      </c>
      <c r="B142" s="746" t="s">
        <v>303</v>
      </c>
      <c r="C142" s="747"/>
      <c r="D142" s="747"/>
      <c r="E142" s="747"/>
      <c r="F142" s="747"/>
      <c r="G142" s="747"/>
      <c r="H142" s="748"/>
      <c r="V142" s="62"/>
      <c r="W142" s="62"/>
      <c r="X142" s="62"/>
    </row>
    <row r="143" spans="1:24" ht="25.5" x14ac:dyDescent="0.2">
      <c r="A143" s="131" t="s">
        <v>250</v>
      </c>
      <c r="B143" s="746" t="s">
        <v>304</v>
      </c>
      <c r="C143" s="747"/>
      <c r="D143" s="747"/>
      <c r="E143" s="747"/>
      <c r="F143" s="747"/>
      <c r="G143" s="747"/>
      <c r="H143" s="748"/>
      <c r="V143" s="62"/>
      <c r="W143" s="62"/>
      <c r="X143" s="62"/>
    </row>
    <row r="144" spans="1:24" ht="25.5" x14ac:dyDescent="0.2">
      <c r="A144" s="131" t="s">
        <v>250</v>
      </c>
      <c r="B144" s="746" t="s">
        <v>249</v>
      </c>
      <c r="C144" s="747"/>
      <c r="D144" s="747"/>
      <c r="E144" s="747"/>
      <c r="F144" s="747"/>
      <c r="G144" s="747"/>
      <c r="H144" s="748"/>
      <c r="V144" s="62"/>
      <c r="W144" s="62"/>
      <c r="X144" s="62"/>
    </row>
    <row r="145" spans="1:24" ht="25.5" x14ac:dyDescent="0.2">
      <c r="A145" s="131" t="s">
        <v>259</v>
      </c>
      <c r="B145" s="746" t="s">
        <v>0</v>
      </c>
      <c r="C145" s="747"/>
      <c r="D145" s="747"/>
      <c r="E145" s="747"/>
      <c r="F145" s="747"/>
      <c r="G145" s="747"/>
      <c r="H145" s="748"/>
      <c r="V145" s="62"/>
      <c r="W145" s="62"/>
      <c r="X145" s="62"/>
    </row>
    <row r="146" spans="1:24" x14ac:dyDescent="0.2">
      <c r="A146" s="765">
        <v>45</v>
      </c>
      <c r="B146" s="688" t="s">
        <v>254</v>
      </c>
      <c r="C146" s="689"/>
      <c r="D146" s="689"/>
      <c r="E146" s="689"/>
      <c r="F146" s="689"/>
      <c r="G146" s="689"/>
      <c r="H146" s="690"/>
      <c r="V146" s="62"/>
      <c r="W146" s="62"/>
      <c r="X146" s="62"/>
    </row>
    <row r="147" spans="1:24" x14ac:dyDescent="0.2">
      <c r="A147" s="767"/>
      <c r="B147" s="691" t="s">
        <v>256</v>
      </c>
      <c r="C147" s="692"/>
      <c r="D147" s="692"/>
      <c r="E147" s="692"/>
      <c r="F147" s="692"/>
      <c r="G147" s="692"/>
      <c r="H147" s="693"/>
      <c r="V147" s="62"/>
      <c r="W147" s="62"/>
      <c r="X147" s="62"/>
    </row>
    <row r="148" spans="1:24" x14ac:dyDescent="0.2">
      <c r="A148" s="767"/>
      <c r="B148" s="691" t="s">
        <v>257</v>
      </c>
      <c r="C148" s="692"/>
      <c r="D148" s="692"/>
      <c r="E148" s="692"/>
      <c r="F148" s="692"/>
      <c r="G148" s="692"/>
      <c r="H148" s="693"/>
      <c r="V148" s="62"/>
      <c r="W148" s="62"/>
      <c r="X148" s="62"/>
    </row>
    <row r="149" spans="1:24" x14ac:dyDescent="0.2">
      <c r="A149" s="767"/>
      <c r="B149" s="681" t="s">
        <v>71</v>
      </c>
      <c r="C149" s="682"/>
      <c r="D149" s="682"/>
      <c r="E149" s="682"/>
      <c r="F149" s="682"/>
      <c r="G149" s="682"/>
      <c r="H149" s="683"/>
      <c r="V149" s="62"/>
      <c r="W149" s="62"/>
      <c r="X149" s="62"/>
    </row>
    <row r="150" spans="1:24" x14ac:dyDescent="0.2">
      <c r="A150" s="767"/>
      <c r="B150" s="681" t="s">
        <v>72</v>
      </c>
      <c r="C150" s="682"/>
      <c r="D150" s="682"/>
      <c r="E150" s="682"/>
      <c r="F150" s="682"/>
      <c r="G150" s="682"/>
      <c r="H150" s="683"/>
      <c r="V150" s="62"/>
      <c r="W150" s="62"/>
      <c r="X150" s="62"/>
    </row>
    <row r="151" spans="1:24" x14ac:dyDescent="0.2">
      <c r="A151" s="766"/>
      <c r="B151" s="694" t="s">
        <v>73</v>
      </c>
      <c r="C151" s="695"/>
      <c r="D151" s="695"/>
      <c r="E151" s="695"/>
      <c r="F151" s="695"/>
      <c r="G151" s="695"/>
      <c r="H151" s="696"/>
      <c r="V151" s="62"/>
      <c r="W151" s="62"/>
      <c r="X151" s="62"/>
    </row>
    <row r="152" spans="1:24" x14ac:dyDescent="0.2">
      <c r="A152" s="684">
        <v>46</v>
      </c>
      <c r="B152" s="697" t="s">
        <v>258</v>
      </c>
      <c r="C152" s="698"/>
      <c r="D152" s="698"/>
      <c r="E152" s="698"/>
      <c r="F152" s="698"/>
      <c r="G152" s="698"/>
      <c r="H152" s="699"/>
      <c r="V152" s="62"/>
      <c r="W152" s="62"/>
      <c r="X152" s="62"/>
    </row>
    <row r="153" spans="1:24" x14ac:dyDescent="0.2">
      <c r="A153" s="679"/>
      <c r="B153" s="669" t="s">
        <v>260</v>
      </c>
      <c r="C153" s="670"/>
      <c r="D153" s="670"/>
      <c r="E153" s="670"/>
      <c r="F153" s="670"/>
      <c r="G153" s="670"/>
      <c r="H153" s="671"/>
      <c r="V153" s="62"/>
      <c r="W153" s="62"/>
      <c r="X153" s="62"/>
    </row>
    <row r="154" spans="1:24" x14ac:dyDescent="0.2">
      <c r="A154" s="679"/>
      <c r="B154" s="669" t="s">
        <v>262</v>
      </c>
      <c r="C154" s="670"/>
      <c r="D154" s="670"/>
      <c r="E154" s="670"/>
      <c r="F154" s="670"/>
      <c r="G154" s="670"/>
      <c r="H154" s="671"/>
      <c r="V154" s="62"/>
      <c r="W154" s="62"/>
      <c r="X154" s="62"/>
    </row>
    <row r="155" spans="1:24" x14ac:dyDescent="0.2">
      <c r="A155" s="679"/>
      <c r="B155" s="681">
        <v>2018</v>
      </c>
      <c r="C155" s="682"/>
      <c r="D155" s="682"/>
      <c r="E155" s="682"/>
      <c r="F155" s="682"/>
      <c r="G155" s="682"/>
      <c r="H155" s="683"/>
      <c r="V155" s="62"/>
      <c r="W155" s="62"/>
      <c r="X155" s="62"/>
    </row>
    <row r="156" spans="1:24" x14ac:dyDescent="0.2">
      <c r="A156" s="680"/>
      <c r="B156" s="672" t="s">
        <v>261</v>
      </c>
      <c r="C156" s="673"/>
      <c r="D156" s="673"/>
      <c r="E156" s="673"/>
      <c r="F156" s="673"/>
      <c r="G156" s="673"/>
      <c r="H156" s="674"/>
      <c r="V156" s="62"/>
      <c r="W156" s="62"/>
      <c r="X156" s="62"/>
    </row>
    <row r="157" spans="1:24" x14ac:dyDescent="0.2">
      <c r="A157" s="678" t="s">
        <v>268</v>
      </c>
      <c r="B157" s="685" t="s">
        <v>19</v>
      </c>
      <c r="C157" s="686"/>
      <c r="D157" s="686"/>
      <c r="E157" s="686"/>
      <c r="F157" s="686"/>
      <c r="G157" s="687"/>
      <c r="H157" s="136">
        <v>0.2</v>
      </c>
      <c r="V157" s="62"/>
      <c r="W157" s="62"/>
      <c r="X157" s="62"/>
    </row>
    <row r="158" spans="1:24" x14ac:dyDescent="0.2">
      <c r="A158" s="679"/>
      <c r="B158" s="669" t="s">
        <v>20</v>
      </c>
      <c r="C158" s="670"/>
      <c r="D158" s="670"/>
      <c r="E158" s="670"/>
      <c r="F158" s="670"/>
      <c r="G158" s="671"/>
      <c r="H158" s="137">
        <v>0.2</v>
      </c>
      <c r="V158" s="62"/>
      <c r="W158" s="62"/>
      <c r="X158" s="62"/>
    </row>
    <row r="159" spans="1:24" x14ac:dyDescent="0.2">
      <c r="A159" s="679"/>
      <c r="B159" s="669" t="s">
        <v>21</v>
      </c>
      <c r="C159" s="670"/>
      <c r="D159" s="670"/>
      <c r="E159" s="670"/>
      <c r="F159" s="670"/>
      <c r="G159" s="671"/>
      <c r="H159" s="137">
        <v>0.2</v>
      </c>
      <c r="V159" s="62"/>
      <c r="W159" s="62"/>
      <c r="X159" s="62"/>
    </row>
    <row r="160" spans="1:24" x14ac:dyDescent="0.2">
      <c r="A160" s="679"/>
      <c r="B160" s="669" t="s">
        <v>22</v>
      </c>
      <c r="C160" s="670"/>
      <c r="D160" s="670"/>
      <c r="E160" s="670"/>
      <c r="F160" s="670"/>
      <c r="G160" s="671"/>
      <c r="H160" s="137">
        <v>0.2</v>
      </c>
      <c r="V160" s="62"/>
      <c r="W160" s="62"/>
      <c r="X160" s="62"/>
    </row>
    <row r="161" spans="1:24" x14ac:dyDescent="0.2">
      <c r="A161" s="679"/>
      <c r="B161" s="669" t="s">
        <v>23</v>
      </c>
      <c r="C161" s="670"/>
      <c r="D161" s="670"/>
      <c r="E161" s="670"/>
      <c r="F161" s="670"/>
      <c r="G161" s="671"/>
      <c r="H161" s="137">
        <v>0.2</v>
      </c>
      <c r="V161" s="62"/>
      <c r="W161" s="62"/>
      <c r="X161" s="62"/>
    </row>
    <row r="162" spans="1:24" x14ac:dyDescent="0.2">
      <c r="A162" s="680"/>
      <c r="B162" s="672" t="s">
        <v>24</v>
      </c>
      <c r="C162" s="673"/>
      <c r="D162" s="673"/>
      <c r="E162" s="673"/>
      <c r="F162" s="673"/>
      <c r="G162" s="674"/>
      <c r="H162" s="138">
        <v>0.2</v>
      </c>
      <c r="V162" s="62"/>
      <c r="W162" s="62"/>
      <c r="X162" s="62"/>
    </row>
    <row r="163" spans="1:24" x14ac:dyDescent="0.2">
      <c r="A163" s="4">
        <v>46</v>
      </c>
      <c r="B163" s="675" t="s">
        <v>25</v>
      </c>
      <c r="C163" s="676"/>
      <c r="D163" s="676"/>
      <c r="E163" s="676"/>
      <c r="F163" s="676"/>
      <c r="G163" s="677"/>
      <c r="H163" s="135">
        <v>0.2</v>
      </c>
      <c r="V163" s="62"/>
      <c r="W163" s="62"/>
      <c r="X163" s="62"/>
    </row>
    <row r="164" spans="1:24" x14ac:dyDescent="0.2">
      <c r="A164" s="139"/>
      <c r="B164" s="62"/>
      <c r="C164" s="62"/>
      <c r="D164" s="62"/>
      <c r="E164" s="62"/>
      <c r="F164" s="62"/>
      <c r="G164" s="62"/>
      <c r="H164" s="62"/>
      <c r="V164" s="62"/>
      <c r="W164" s="62"/>
      <c r="X164" s="62"/>
    </row>
    <row r="165" spans="1:24" x14ac:dyDescent="0.2">
      <c r="A165" s="768" t="s">
        <v>281</v>
      </c>
      <c r="B165" s="768"/>
      <c r="C165" s="768"/>
      <c r="D165" s="768"/>
      <c r="E165" s="768"/>
      <c r="F165" s="768"/>
      <c r="G165" s="768"/>
      <c r="H165" s="768"/>
      <c r="V165" s="62"/>
      <c r="W165" s="62"/>
      <c r="X165" s="62"/>
    </row>
    <row r="166" spans="1:24" x14ac:dyDescent="0.2">
      <c r="A166" s="768"/>
      <c r="B166" s="768"/>
      <c r="C166" s="768"/>
      <c r="D166" s="768"/>
      <c r="E166" s="768"/>
      <c r="F166" s="768"/>
      <c r="G166" s="768"/>
      <c r="H166" s="768"/>
      <c r="V166" s="62"/>
      <c r="W166" s="62"/>
      <c r="X166" s="62"/>
    </row>
    <row r="167" spans="1:24" x14ac:dyDescent="0.2">
      <c r="A167" s="706"/>
      <c r="B167" s="706"/>
      <c r="C167" s="706"/>
      <c r="D167" s="706"/>
      <c r="E167" s="706"/>
      <c r="F167" s="706"/>
      <c r="G167" s="706"/>
      <c r="H167" s="706"/>
      <c r="V167" s="62"/>
      <c r="W167" s="62"/>
      <c r="X167" s="62"/>
    </row>
    <row r="168" spans="1:24" ht="25.5" x14ac:dyDescent="0.2">
      <c r="A168" s="130" t="s">
        <v>272</v>
      </c>
      <c r="B168" s="104" t="s">
        <v>274</v>
      </c>
      <c r="C168" s="104" t="s">
        <v>275</v>
      </c>
      <c r="D168" s="104" t="s">
        <v>276</v>
      </c>
      <c r="E168" s="104" t="s">
        <v>277</v>
      </c>
      <c r="F168" s="104" t="s">
        <v>278</v>
      </c>
      <c r="G168" s="104" t="s">
        <v>279</v>
      </c>
      <c r="H168" s="103"/>
      <c r="V168" s="62"/>
      <c r="W168" s="62"/>
      <c r="X168" s="62"/>
    </row>
    <row r="169" spans="1:24" ht="25.5" x14ac:dyDescent="0.2">
      <c r="A169" s="130" t="s">
        <v>273</v>
      </c>
      <c r="B169" s="103" t="s">
        <v>285</v>
      </c>
      <c r="C169" s="103" t="s">
        <v>286</v>
      </c>
      <c r="D169" s="103" t="s">
        <v>287</v>
      </c>
      <c r="E169" s="103" t="s">
        <v>288</v>
      </c>
      <c r="F169" s="103" t="s">
        <v>289</v>
      </c>
      <c r="G169" s="104" t="s">
        <v>290</v>
      </c>
      <c r="H169" s="104"/>
      <c r="V169" s="62"/>
      <c r="W169" s="62"/>
      <c r="X169" s="62"/>
    </row>
    <row r="170" spans="1:24" x14ac:dyDescent="0.2">
      <c r="A170" s="5"/>
      <c r="V170" s="62"/>
      <c r="W170" s="62"/>
      <c r="X170" s="62"/>
    </row>
    <row r="171" spans="1:24" x14ac:dyDescent="0.2">
      <c r="A171" s="5"/>
      <c r="V171" s="62"/>
      <c r="W171" s="62"/>
      <c r="X171" s="62"/>
    </row>
    <row r="172" spans="1:24" x14ac:dyDescent="0.2">
      <c r="A172" s="5"/>
      <c r="V172" s="62"/>
      <c r="W172" s="62"/>
      <c r="X172" s="62"/>
    </row>
    <row r="173" spans="1:24" x14ac:dyDescent="0.2">
      <c r="A173" s="5"/>
      <c r="V173" s="62"/>
      <c r="W173" s="62"/>
      <c r="X173" s="62"/>
    </row>
    <row r="174" spans="1:24" x14ac:dyDescent="0.2">
      <c r="A174" s="5" t="s">
        <v>372</v>
      </c>
      <c r="B174" s="657" t="s">
        <v>311</v>
      </c>
      <c r="C174" s="657"/>
      <c r="D174" s="657"/>
      <c r="E174" s="657"/>
      <c r="F174" s="657"/>
      <c r="G174" s="657"/>
      <c r="H174" s="148">
        <v>0.5</v>
      </c>
      <c r="V174" s="62"/>
      <c r="W174" s="62"/>
      <c r="X174" s="62"/>
    </row>
    <row r="175" spans="1:24" x14ac:dyDescent="0.2">
      <c r="A175" s="5"/>
      <c r="B175" s="657" t="s">
        <v>312</v>
      </c>
      <c r="C175" s="657"/>
      <c r="D175" s="657"/>
      <c r="E175" s="657"/>
      <c r="F175" s="657"/>
      <c r="G175" s="657"/>
      <c r="H175" s="132">
        <v>0.5</v>
      </c>
      <c r="V175" s="62"/>
      <c r="W175" s="62"/>
      <c r="X175" s="62"/>
    </row>
    <row r="176" spans="1:24" x14ac:dyDescent="0.2">
      <c r="A176" s="5"/>
      <c r="B176" s="657" t="s">
        <v>313</v>
      </c>
      <c r="C176" s="657"/>
      <c r="D176" s="657"/>
      <c r="E176" s="657"/>
      <c r="F176" s="657"/>
      <c r="G176" s="657"/>
      <c r="H176" s="132">
        <v>0.5</v>
      </c>
    </row>
    <row r="177" spans="1:8" x14ac:dyDescent="0.2">
      <c r="A177" s="5"/>
      <c r="B177" s="657" t="s">
        <v>314</v>
      </c>
      <c r="C177" s="657"/>
      <c r="D177" s="657"/>
      <c r="E177" s="657"/>
      <c r="F177" s="657"/>
      <c r="G177" s="657"/>
      <c r="H177" s="132">
        <v>0.6</v>
      </c>
    </row>
    <row r="178" spans="1:8" x14ac:dyDescent="0.2">
      <c r="A178" s="5"/>
      <c r="B178" s="657" t="s">
        <v>315</v>
      </c>
      <c r="C178" s="657"/>
      <c r="D178" s="657"/>
      <c r="E178" s="657"/>
      <c r="F178" s="657"/>
      <c r="G178" s="657"/>
      <c r="H178" s="132">
        <v>0.6</v>
      </c>
    </row>
    <row r="179" spans="1:8" x14ac:dyDescent="0.2">
      <c r="A179" s="5"/>
      <c r="B179" s="657" t="s">
        <v>316</v>
      </c>
      <c r="C179" s="657"/>
      <c r="D179" s="657"/>
      <c r="E179" s="657"/>
      <c r="F179" s="657"/>
      <c r="G179" s="657"/>
      <c r="H179" s="132">
        <v>0.6</v>
      </c>
    </row>
    <row r="180" spans="1:8" x14ac:dyDescent="0.2">
      <c r="A180" s="5"/>
      <c r="B180" s="657" t="s">
        <v>318</v>
      </c>
      <c r="C180" s="657"/>
      <c r="D180" s="657"/>
      <c r="E180" s="657"/>
      <c r="F180" s="657"/>
      <c r="G180" s="657"/>
      <c r="H180" s="132">
        <v>0.7</v>
      </c>
    </row>
    <row r="181" spans="1:8" x14ac:dyDescent="0.2">
      <c r="A181" s="5"/>
      <c r="B181" s="657" t="s">
        <v>317</v>
      </c>
      <c r="C181" s="657"/>
      <c r="D181" s="657"/>
      <c r="E181" s="657"/>
      <c r="F181" s="657"/>
      <c r="G181" s="657"/>
      <c r="H181" s="132">
        <v>0.7</v>
      </c>
    </row>
    <row r="182" spans="1:8" x14ac:dyDescent="0.2">
      <c r="A182" s="5"/>
      <c r="B182" s="657" t="s">
        <v>319</v>
      </c>
      <c r="C182" s="657"/>
      <c r="D182" s="657"/>
      <c r="E182" s="657"/>
      <c r="F182" s="657"/>
      <c r="G182" s="657"/>
      <c r="H182" s="132">
        <v>0.7</v>
      </c>
    </row>
    <row r="183" spans="1:8" x14ac:dyDescent="0.2">
      <c r="A183" s="5"/>
      <c r="B183" s="657" t="s">
        <v>320</v>
      </c>
      <c r="C183" s="657"/>
      <c r="D183" s="657"/>
      <c r="E183" s="657"/>
      <c r="F183" s="657"/>
      <c r="G183" s="657"/>
      <c r="H183" s="132">
        <v>0.7</v>
      </c>
    </row>
    <row r="184" spans="1:8" x14ac:dyDescent="0.2">
      <c r="A184" s="5"/>
      <c r="B184" s="657" t="s">
        <v>352</v>
      </c>
      <c r="C184" s="657"/>
      <c r="D184" s="657"/>
      <c r="E184" s="657"/>
      <c r="F184" s="657"/>
      <c r="G184" s="657"/>
      <c r="H184" s="132">
        <v>0.8</v>
      </c>
    </row>
    <row r="185" spans="1:8" x14ac:dyDescent="0.2">
      <c r="A185" s="5"/>
      <c r="B185" s="657" t="s">
        <v>361</v>
      </c>
      <c r="C185" s="657"/>
      <c r="D185" s="657"/>
      <c r="E185" s="657"/>
      <c r="F185" s="657"/>
      <c r="G185" s="657"/>
      <c r="H185" s="132">
        <v>0.8</v>
      </c>
    </row>
    <row r="186" spans="1:8" x14ac:dyDescent="0.2">
      <c r="A186" s="5"/>
      <c r="B186" s="658" t="s">
        <v>362</v>
      </c>
      <c r="C186" s="659"/>
      <c r="D186" s="659"/>
      <c r="E186" s="659"/>
      <c r="F186" s="659"/>
      <c r="G186" s="660"/>
      <c r="H186" s="132">
        <v>0.8</v>
      </c>
    </row>
    <row r="187" spans="1:8" x14ac:dyDescent="0.2">
      <c r="A187" s="5"/>
      <c r="B187" s="657" t="s">
        <v>354</v>
      </c>
      <c r="C187" s="657"/>
      <c r="D187" s="657"/>
      <c r="E187" s="657"/>
      <c r="F187" s="657"/>
      <c r="G187" s="657"/>
      <c r="H187" s="132">
        <v>0.9</v>
      </c>
    </row>
    <row r="188" spans="1:8" x14ac:dyDescent="0.2">
      <c r="A188" s="5"/>
      <c r="B188" s="657" t="s">
        <v>355</v>
      </c>
      <c r="C188" s="657"/>
      <c r="D188" s="657"/>
      <c r="E188" s="657"/>
      <c r="F188" s="657"/>
      <c r="G188" s="657"/>
      <c r="H188" s="132">
        <v>0.9</v>
      </c>
    </row>
    <row r="189" spans="1:8" x14ac:dyDescent="0.2">
      <c r="A189" s="5"/>
      <c r="B189" s="657" t="s">
        <v>356</v>
      </c>
      <c r="C189" s="657"/>
      <c r="D189" s="657"/>
      <c r="E189" s="657"/>
      <c r="F189" s="657"/>
      <c r="G189" s="657"/>
      <c r="H189" s="132">
        <v>0.9</v>
      </c>
    </row>
    <row r="190" spans="1:8" x14ac:dyDescent="0.2">
      <c r="A190" s="5"/>
      <c r="B190" s="657" t="s">
        <v>359</v>
      </c>
      <c r="C190" s="657"/>
      <c r="D190" s="657"/>
      <c r="E190" s="657"/>
      <c r="F190" s="657"/>
      <c r="G190" s="657"/>
      <c r="H190" s="132">
        <v>1</v>
      </c>
    </row>
    <row r="191" spans="1:8" x14ac:dyDescent="0.2">
      <c r="A191" s="5"/>
      <c r="B191" s="657" t="s">
        <v>357</v>
      </c>
      <c r="C191" s="657"/>
      <c r="D191" s="657"/>
      <c r="E191" s="657"/>
      <c r="F191" s="657"/>
      <c r="G191" s="657"/>
      <c r="H191" s="132">
        <v>1</v>
      </c>
    </row>
    <row r="192" spans="1:8" x14ac:dyDescent="0.2">
      <c r="A192" s="5"/>
      <c r="B192" s="657" t="s">
        <v>358</v>
      </c>
      <c r="C192" s="657"/>
      <c r="D192" s="657"/>
      <c r="E192" s="657"/>
      <c r="F192" s="657"/>
      <c r="G192" s="657"/>
      <c r="H192" s="132">
        <v>1</v>
      </c>
    </row>
    <row r="193" spans="1:8" x14ac:dyDescent="0.2">
      <c r="A193" s="5"/>
      <c r="B193" s="657" t="s">
        <v>363</v>
      </c>
      <c r="C193" s="657"/>
      <c r="D193" s="657"/>
      <c r="E193" s="657"/>
      <c r="F193" s="657"/>
      <c r="G193" s="657"/>
      <c r="H193" s="132">
        <v>1.2</v>
      </c>
    </row>
    <row r="194" spans="1:8" x14ac:dyDescent="0.2">
      <c r="A194" s="5"/>
      <c r="B194" s="657" t="s">
        <v>364</v>
      </c>
      <c r="C194" s="657"/>
      <c r="D194" s="657"/>
      <c r="E194" s="657"/>
      <c r="F194" s="657"/>
      <c r="G194" s="657"/>
      <c r="H194" s="132">
        <v>1.2</v>
      </c>
    </row>
    <row r="195" spans="1:8" x14ac:dyDescent="0.2">
      <c r="A195" s="5"/>
      <c r="B195" s="657" t="s">
        <v>365</v>
      </c>
      <c r="C195" s="657"/>
      <c r="D195" s="657"/>
      <c r="E195" s="657"/>
      <c r="F195" s="657"/>
      <c r="G195" s="657"/>
      <c r="H195" s="132">
        <v>1.2</v>
      </c>
    </row>
    <row r="196" spans="1:8" x14ac:dyDescent="0.2">
      <c r="A196" s="5"/>
      <c r="B196" s="657" t="s">
        <v>367</v>
      </c>
      <c r="C196" s="657"/>
      <c r="D196" s="657"/>
      <c r="E196" s="657"/>
      <c r="F196" s="657"/>
      <c r="G196" s="657"/>
      <c r="H196" s="132">
        <v>1.5</v>
      </c>
    </row>
    <row r="197" spans="1:8" x14ac:dyDescent="0.2">
      <c r="A197" s="5"/>
      <c r="B197" s="657" t="s">
        <v>366</v>
      </c>
      <c r="C197" s="657"/>
      <c r="D197" s="657"/>
      <c r="E197" s="657"/>
      <c r="F197" s="657"/>
      <c r="G197" s="657"/>
      <c r="H197" s="132">
        <v>1.5</v>
      </c>
    </row>
    <row r="198" spans="1:8" x14ac:dyDescent="0.2">
      <c r="A198" s="5"/>
      <c r="B198" s="657" t="s">
        <v>368</v>
      </c>
      <c r="C198" s="657"/>
      <c r="D198" s="657"/>
      <c r="E198" s="657"/>
      <c r="F198" s="657"/>
      <c r="G198" s="657"/>
      <c r="H198" s="132">
        <v>1.5</v>
      </c>
    </row>
    <row r="199" spans="1:8" x14ac:dyDescent="0.2">
      <c r="A199" s="5"/>
      <c r="B199" s="657" t="s">
        <v>360</v>
      </c>
      <c r="C199" s="657"/>
      <c r="D199" s="657"/>
      <c r="E199" s="657"/>
      <c r="F199" s="657"/>
      <c r="G199" s="657"/>
      <c r="H199" s="132">
        <v>2</v>
      </c>
    </row>
    <row r="200" spans="1:8" x14ac:dyDescent="0.2">
      <c r="A200" s="5"/>
      <c r="B200" s="657" t="s">
        <v>369</v>
      </c>
      <c r="C200" s="657"/>
      <c r="D200" s="657"/>
      <c r="E200" s="657"/>
      <c r="F200" s="657"/>
      <c r="G200" s="657"/>
      <c r="H200" s="132">
        <v>2</v>
      </c>
    </row>
    <row r="201" spans="1:8" x14ac:dyDescent="0.2">
      <c r="A201" s="5"/>
      <c r="B201" s="657" t="s">
        <v>370</v>
      </c>
      <c r="C201" s="657"/>
      <c r="D201" s="657"/>
      <c r="E201" s="657"/>
      <c r="F201" s="657"/>
      <c r="G201" s="657"/>
      <c r="H201" s="132">
        <v>2</v>
      </c>
    </row>
    <row r="202" spans="1:8" x14ac:dyDescent="0.2">
      <c r="A202" s="5"/>
      <c r="B202" s="657" t="s">
        <v>340</v>
      </c>
      <c r="C202" s="657"/>
      <c r="D202" s="657"/>
      <c r="E202" s="657"/>
      <c r="F202" s="657"/>
      <c r="G202" s="657"/>
      <c r="H202" s="132">
        <v>2.4</v>
      </c>
    </row>
    <row r="203" spans="1:8" x14ac:dyDescent="0.2">
      <c r="A203" s="5"/>
      <c r="B203" s="657" t="s">
        <v>341</v>
      </c>
      <c r="C203" s="657"/>
      <c r="D203" s="657"/>
      <c r="E203" s="657"/>
      <c r="F203" s="657"/>
      <c r="G203" s="657"/>
      <c r="H203" s="132">
        <v>2.4</v>
      </c>
    </row>
    <row r="204" spans="1:8" x14ac:dyDescent="0.2">
      <c r="A204" s="5"/>
      <c r="B204" s="657" t="s">
        <v>342</v>
      </c>
      <c r="C204" s="657"/>
      <c r="D204" s="657"/>
      <c r="E204" s="657"/>
      <c r="F204" s="657"/>
      <c r="G204" s="657"/>
      <c r="H204" s="132">
        <v>2.4</v>
      </c>
    </row>
    <row r="205" spans="1:8" x14ac:dyDescent="0.2">
      <c r="A205" s="5"/>
      <c r="B205" s="657" t="s">
        <v>343</v>
      </c>
      <c r="C205" s="657"/>
      <c r="D205" s="657"/>
      <c r="E205" s="657"/>
      <c r="F205" s="657"/>
      <c r="G205" s="657"/>
      <c r="H205" s="132">
        <v>2.4</v>
      </c>
    </row>
    <row r="206" spans="1:8" x14ac:dyDescent="0.2">
      <c r="A206" s="5"/>
      <c r="B206" s="657" t="s">
        <v>344</v>
      </c>
      <c r="C206" s="657"/>
      <c r="D206" s="657"/>
      <c r="E206" s="657"/>
      <c r="F206" s="657"/>
      <c r="G206" s="657"/>
      <c r="H206" s="132">
        <v>2.4</v>
      </c>
    </row>
    <row r="207" spans="1:8" x14ac:dyDescent="0.2">
      <c r="A207" s="5"/>
      <c r="B207" s="657" t="s">
        <v>371</v>
      </c>
      <c r="C207" s="657"/>
      <c r="D207" s="657"/>
      <c r="E207" s="657"/>
      <c r="F207" s="657"/>
      <c r="G207" s="657"/>
      <c r="H207" s="132">
        <v>2.4</v>
      </c>
    </row>
    <row r="208" spans="1:8" x14ac:dyDescent="0.2">
      <c r="A208" s="5"/>
    </row>
    <row r="209" spans="1:1" x14ac:dyDescent="0.2">
      <c r="A209" s="5"/>
    </row>
    <row r="210" spans="1:1" x14ac:dyDescent="0.2">
      <c r="A210" s="5"/>
    </row>
    <row r="211" spans="1:1" x14ac:dyDescent="0.2">
      <c r="A211" s="5"/>
    </row>
    <row r="212" spans="1:1" x14ac:dyDescent="0.2">
      <c r="A212" s="5"/>
    </row>
    <row r="213" spans="1:1" x14ac:dyDescent="0.2">
      <c r="A213" s="5"/>
    </row>
    <row r="214" spans="1:1" x14ac:dyDescent="0.2">
      <c r="A214" s="5"/>
    </row>
    <row r="215" spans="1:1" x14ac:dyDescent="0.2">
      <c r="A215" s="5"/>
    </row>
    <row r="216" spans="1:1" x14ac:dyDescent="0.2">
      <c r="A216" s="5"/>
    </row>
    <row r="217" spans="1:1" x14ac:dyDescent="0.2">
      <c r="A217" s="5"/>
    </row>
    <row r="218" spans="1:1" x14ac:dyDescent="0.2">
      <c r="A218" s="5"/>
    </row>
    <row r="219" spans="1:1" x14ac:dyDescent="0.2">
      <c r="A219" s="5"/>
    </row>
    <row r="220" spans="1:1" x14ac:dyDescent="0.2">
      <c r="A220" s="5"/>
    </row>
    <row r="221" spans="1:1" x14ac:dyDescent="0.2">
      <c r="A221" s="5"/>
    </row>
    <row r="222" spans="1:1" x14ac:dyDescent="0.2">
      <c r="A222" s="5"/>
    </row>
    <row r="223" spans="1:1" x14ac:dyDescent="0.2">
      <c r="A223" s="5"/>
    </row>
    <row r="224" spans="1:1" x14ac:dyDescent="0.2">
      <c r="A224" s="5"/>
    </row>
    <row r="225" spans="1:1" x14ac:dyDescent="0.2">
      <c r="A225" s="5"/>
    </row>
    <row r="226" spans="1:1" x14ac:dyDescent="0.2">
      <c r="A226" s="5"/>
    </row>
    <row r="227" spans="1:1" x14ac:dyDescent="0.2">
      <c r="A227" s="5"/>
    </row>
    <row r="228" spans="1:1" x14ac:dyDescent="0.2">
      <c r="A228" s="5"/>
    </row>
    <row r="229" spans="1:1" x14ac:dyDescent="0.2">
      <c r="A229" s="5"/>
    </row>
    <row r="230" spans="1:1" x14ac:dyDescent="0.2">
      <c r="A230" s="5"/>
    </row>
    <row r="231" spans="1:1" x14ac:dyDescent="0.2">
      <c r="A231" s="5"/>
    </row>
    <row r="232" spans="1:1" x14ac:dyDescent="0.2">
      <c r="A232" s="5"/>
    </row>
    <row r="233" spans="1:1" x14ac:dyDescent="0.2">
      <c r="A233" s="5"/>
    </row>
    <row r="234" spans="1:1" x14ac:dyDescent="0.2">
      <c r="A234" s="5"/>
    </row>
    <row r="235" spans="1:1" x14ac:dyDescent="0.2">
      <c r="A235" s="5"/>
    </row>
    <row r="236" spans="1:1" x14ac:dyDescent="0.2">
      <c r="A236" s="5"/>
    </row>
    <row r="237" spans="1:1" x14ac:dyDescent="0.2">
      <c r="A237" s="5"/>
    </row>
    <row r="238" spans="1:1" x14ac:dyDescent="0.2">
      <c r="A238" s="5"/>
    </row>
    <row r="239" spans="1:1" x14ac:dyDescent="0.2">
      <c r="A239" s="5"/>
    </row>
    <row r="240" spans="1:1" x14ac:dyDescent="0.2">
      <c r="A240" s="5"/>
    </row>
    <row r="241" spans="1:1" x14ac:dyDescent="0.2">
      <c r="A241" s="5"/>
    </row>
    <row r="242" spans="1:1" x14ac:dyDescent="0.2">
      <c r="A242" s="5"/>
    </row>
    <row r="243" spans="1:1" x14ac:dyDescent="0.2">
      <c r="A243" s="5"/>
    </row>
    <row r="244" spans="1:1" x14ac:dyDescent="0.2">
      <c r="A244" s="5"/>
    </row>
    <row r="245" spans="1:1" x14ac:dyDescent="0.2">
      <c r="A245" s="5"/>
    </row>
    <row r="246" spans="1:1" x14ac:dyDescent="0.2">
      <c r="A246" s="5"/>
    </row>
    <row r="247" spans="1:1" x14ac:dyDescent="0.2">
      <c r="A247" s="5"/>
    </row>
    <row r="248" spans="1:1" x14ac:dyDescent="0.2">
      <c r="A248" s="5"/>
    </row>
    <row r="249" spans="1:1" x14ac:dyDescent="0.2">
      <c r="A249" s="5"/>
    </row>
    <row r="250" spans="1:1" x14ac:dyDescent="0.2">
      <c r="A250" s="5"/>
    </row>
    <row r="251" spans="1:1" x14ac:dyDescent="0.2">
      <c r="A251" s="5"/>
    </row>
    <row r="252" spans="1:1" x14ac:dyDescent="0.2">
      <c r="A252" s="5"/>
    </row>
    <row r="253" spans="1:1" x14ac:dyDescent="0.2">
      <c r="A253" s="5"/>
    </row>
    <row r="254" spans="1:1" x14ac:dyDescent="0.2">
      <c r="A254" s="5"/>
    </row>
    <row r="255" spans="1:1" x14ac:dyDescent="0.2">
      <c r="A255" s="5"/>
    </row>
    <row r="256" spans="1:1" x14ac:dyDescent="0.2">
      <c r="A256" s="5"/>
    </row>
    <row r="257" spans="1:1" x14ac:dyDescent="0.2">
      <c r="A257" s="5"/>
    </row>
    <row r="258" spans="1:1" x14ac:dyDescent="0.2">
      <c r="A258" s="5"/>
    </row>
    <row r="259" spans="1:1" x14ac:dyDescent="0.2">
      <c r="A259" s="5"/>
    </row>
    <row r="260" spans="1:1" x14ac:dyDescent="0.2">
      <c r="A260" s="5"/>
    </row>
    <row r="261" spans="1:1" x14ac:dyDescent="0.2">
      <c r="A261" s="5"/>
    </row>
    <row r="262" spans="1:1" x14ac:dyDescent="0.2">
      <c r="A262" s="5"/>
    </row>
    <row r="263" spans="1:1" x14ac:dyDescent="0.2">
      <c r="A263" s="5"/>
    </row>
    <row r="264" spans="1:1" x14ac:dyDescent="0.2">
      <c r="A264" s="5"/>
    </row>
    <row r="265" spans="1:1" x14ac:dyDescent="0.2">
      <c r="A265" s="5"/>
    </row>
    <row r="266" spans="1:1" x14ac:dyDescent="0.2">
      <c r="A266" s="5"/>
    </row>
    <row r="267" spans="1:1" x14ac:dyDescent="0.2">
      <c r="A267" s="5"/>
    </row>
    <row r="268" spans="1:1" x14ac:dyDescent="0.2">
      <c r="A268" s="5"/>
    </row>
    <row r="269" spans="1:1" x14ac:dyDescent="0.2">
      <c r="A269" s="5"/>
    </row>
    <row r="270" spans="1:1" x14ac:dyDescent="0.2">
      <c r="A270" s="5"/>
    </row>
    <row r="271" spans="1:1" x14ac:dyDescent="0.2">
      <c r="A271" s="5"/>
    </row>
    <row r="272" spans="1:1" x14ac:dyDescent="0.2">
      <c r="A272" s="5"/>
    </row>
    <row r="273" spans="1:1" x14ac:dyDescent="0.2">
      <c r="A273" s="5"/>
    </row>
    <row r="274" spans="1:1" x14ac:dyDescent="0.2">
      <c r="A274" s="5"/>
    </row>
    <row r="275" spans="1:1" x14ac:dyDescent="0.2">
      <c r="A275" s="5"/>
    </row>
    <row r="276" spans="1:1" x14ac:dyDescent="0.2">
      <c r="A276" s="5"/>
    </row>
    <row r="277" spans="1:1" x14ac:dyDescent="0.2">
      <c r="A277" s="5"/>
    </row>
    <row r="278" spans="1:1" x14ac:dyDescent="0.2">
      <c r="A278" s="5"/>
    </row>
    <row r="279" spans="1:1" x14ac:dyDescent="0.2">
      <c r="A279" s="5"/>
    </row>
    <row r="280" spans="1:1" x14ac:dyDescent="0.2">
      <c r="A280" s="5"/>
    </row>
    <row r="281" spans="1:1" x14ac:dyDescent="0.2">
      <c r="A281" s="5"/>
    </row>
    <row r="282" spans="1:1" x14ac:dyDescent="0.2">
      <c r="A282" s="5"/>
    </row>
    <row r="283" spans="1:1" x14ac:dyDescent="0.2">
      <c r="A283" s="5"/>
    </row>
    <row r="284" spans="1:1" x14ac:dyDescent="0.2">
      <c r="A284" s="5"/>
    </row>
    <row r="285" spans="1:1" x14ac:dyDescent="0.2">
      <c r="A285" s="5"/>
    </row>
    <row r="286" spans="1:1" x14ac:dyDescent="0.2">
      <c r="A286" s="5"/>
    </row>
    <row r="287" spans="1:1" x14ac:dyDescent="0.2">
      <c r="A287" s="5"/>
    </row>
    <row r="288" spans="1:1" x14ac:dyDescent="0.2">
      <c r="A288" s="5"/>
    </row>
    <row r="289" spans="1:1" x14ac:dyDescent="0.2">
      <c r="A289" s="5"/>
    </row>
    <row r="290" spans="1:1" x14ac:dyDescent="0.2">
      <c r="A290" s="5"/>
    </row>
    <row r="291" spans="1:1" x14ac:dyDescent="0.2">
      <c r="A291" s="5"/>
    </row>
    <row r="292" spans="1:1" x14ac:dyDescent="0.2">
      <c r="A292" s="5"/>
    </row>
    <row r="293" spans="1:1" x14ac:dyDescent="0.2">
      <c r="A293" s="5"/>
    </row>
    <row r="294" spans="1:1" x14ac:dyDescent="0.2">
      <c r="A294" s="5"/>
    </row>
    <row r="295" spans="1:1" x14ac:dyDescent="0.2">
      <c r="A295" s="5"/>
    </row>
    <row r="296" spans="1:1" x14ac:dyDescent="0.2">
      <c r="A296" s="5"/>
    </row>
    <row r="297" spans="1:1" x14ac:dyDescent="0.2">
      <c r="A297" s="5"/>
    </row>
    <row r="298" spans="1:1" x14ac:dyDescent="0.2">
      <c r="A298" s="5"/>
    </row>
    <row r="299" spans="1:1" x14ac:dyDescent="0.2">
      <c r="A299" s="5"/>
    </row>
    <row r="300" spans="1:1" x14ac:dyDescent="0.2">
      <c r="A300" s="5"/>
    </row>
    <row r="301" spans="1:1" x14ac:dyDescent="0.2">
      <c r="A301" s="5"/>
    </row>
    <row r="302" spans="1:1" x14ac:dyDescent="0.2">
      <c r="A302" s="5"/>
    </row>
    <row r="303" spans="1:1" x14ac:dyDescent="0.2">
      <c r="A303" s="5"/>
    </row>
    <row r="304" spans="1:1" x14ac:dyDescent="0.2">
      <c r="A304" s="5"/>
    </row>
    <row r="305" spans="1:1" x14ac:dyDescent="0.2">
      <c r="A305" s="5"/>
    </row>
    <row r="306" spans="1:1" x14ac:dyDescent="0.2">
      <c r="A306" s="5"/>
    </row>
    <row r="307" spans="1:1" x14ac:dyDescent="0.2">
      <c r="A307" s="5"/>
    </row>
    <row r="308" spans="1:1" x14ac:dyDescent="0.2">
      <c r="A308" s="5"/>
    </row>
    <row r="309" spans="1:1" x14ac:dyDescent="0.2">
      <c r="A309" s="5"/>
    </row>
    <row r="310" spans="1:1" x14ac:dyDescent="0.2">
      <c r="A310" s="5"/>
    </row>
    <row r="311" spans="1:1" x14ac:dyDescent="0.2">
      <c r="A311" s="5"/>
    </row>
    <row r="312" spans="1:1" x14ac:dyDescent="0.2">
      <c r="A312" s="5"/>
    </row>
    <row r="313" spans="1:1" x14ac:dyDescent="0.2">
      <c r="A313" s="5"/>
    </row>
    <row r="314" spans="1:1" x14ac:dyDescent="0.2">
      <c r="A314" s="5"/>
    </row>
    <row r="315" spans="1:1" x14ac:dyDescent="0.2">
      <c r="A315" s="5"/>
    </row>
    <row r="316" spans="1:1" x14ac:dyDescent="0.2">
      <c r="A316" s="5"/>
    </row>
    <row r="317" spans="1:1" x14ac:dyDescent="0.2">
      <c r="A317" s="5"/>
    </row>
    <row r="318" spans="1:1" x14ac:dyDescent="0.2">
      <c r="A318" s="5"/>
    </row>
    <row r="319" spans="1:1" x14ac:dyDescent="0.2">
      <c r="A319" s="5"/>
    </row>
    <row r="320" spans="1:1" x14ac:dyDescent="0.2">
      <c r="A320" s="5"/>
    </row>
    <row r="321" spans="1:1" x14ac:dyDescent="0.2">
      <c r="A321" s="5"/>
    </row>
    <row r="322" spans="1:1" x14ac:dyDescent="0.2">
      <c r="A322" s="5"/>
    </row>
    <row r="323" spans="1:1" x14ac:dyDescent="0.2">
      <c r="A323" s="5"/>
    </row>
    <row r="324" spans="1:1" x14ac:dyDescent="0.2">
      <c r="A324" s="5"/>
    </row>
    <row r="325" spans="1:1" x14ac:dyDescent="0.2">
      <c r="A325" s="5"/>
    </row>
    <row r="326" spans="1:1" x14ac:dyDescent="0.2">
      <c r="A326" s="5"/>
    </row>
    <row r="327" spans="1:1" x14ac:dyDescent="0.2">
      <c r="A327" s="5"/>
    </row>
    <row r="328" spans="1:1" x14ac:dyDescent="0.2">
      <c r="A328" s="5"/>
    </row>
    <row r="329" spans="1:1" x14ac:dyDescent="0.2">
      <c r="A329" s="5"/>
    </row>
    <row r="330" spans="1:1" x14ac:dyDescent="0.2">
      <c r="A330" s="5"/>
    </row>
    <row r="331" spans="1:1" x14ac:dyDescent="0.2">
      <c r="A331" s="5"/>
    </row>
    <row r="332" spans="1:1" x14ac:dyDescent="0.2">
      <c r="A332" s="5"/>
    </row>
    <row r="333" spans="1:1" x14ac:dyDescent="0.2">
      <c r="A333" s="5"/>
    </row>
    <row r="334" spans="1:1" x14ac:dyDescent="0.2">
      <c r="A334" s="5"/>
    </row>
    <row r="335" spans="1:1" x14ac:dyDescent="0.2">
      <c r="A335" s="5"/>
    </row>
    <row r="336" spans="1:1" x14ac:dyDescent="0.2">
      <c r="A336" s="5"/>
    </row>
    <row r="337" spans="1:1" x14ac:dyDescent="0.2">
      <c r="A337" s="5"/>
    </row>
    <row r="338" spans="1:1" x14ac:dyDescent="0.2">
      <c r="A338" s="5"/>
    </row>
    <row r="339" spans="1:1" x14ac:dyDescent="0.2">
      <c r="A339" s="5"/>
    </row>
    <row r="340" spans="1:1" x14ac:dyDescent="0.2">
      <c r="A340" s="5"/>
    </row>
    <row r="341" spans="1:1" x14ac:dyDescent="0.2">
      <c r="A341" s="5"/>
    </row>
    <row r="342" spans="1:1" x14ac:dyDescent="0.2">
      <c r="A342" s="5"/>
    </row>
    <row r="343" spans="1:1" x14ac:dyDescent="0.2">
      <c r="A343" s="5"/>
    </row>
    <row r="344" spans="1:1" x14ac:dyDescent="0.2">
      <c r="A344" s="5"/>
    </row>
    <row r="345" spans="1:1" x14ac:dyDescent="0.2">
      <c r="A345" s="5"/>
    </row>
    <row r="346" spans="1:1" x14ac:dyDescent="0.2">
      <c r="A346" s="5"/>
    </row>
    <row r="347" spans="1:1" x14ac:dyDescent="0.2">
      <c r="A347" s="5"/>
    </row>
    <row r="348" spans="1:1" x14ac:dyDescent="0.2">
      <c r="A348" s="5"/>
    </row>
    <row r="349" spans="1:1" x14ac:dyDescent="0.2">
      <c r="A349" s="5"/>
    </row>
    <row r="350" spans="1:1" x14ac:dyDescent="0.2">
      <c r="A350" s="5"/>
    </row>
    <row r="351" spans="1:1" x14ac:dyDescent="0.2">
      <c r="A351" s="5"/>
    </row>
  </sheetData>
  <protectedRanges>
    <protectedRange sqref="B3:B14 B168:H169 W2:W30 V35:V37 V39 V41 V43 V45 V47 V49:V51 V53 V55 V57 V59:V74 V76 V78:V82 V84:V85 V87:V89 V92:V99 V102:V103 B78:H163 B174:B192 H174:H207 X80 B18:H70" name="Plage1"/>
  </protectedRanges>
  <mergeCells count="236">
    <mergeCell ref="B52:H52"/>
    <mergeCell ref="B51:H51"/>
    <mergeCell ref="B21:H21"/>
    <mergeCell ref="B49:H49"/>
    <mergeCell ref="R25:S25"/>
    <mergeCell ref="R28:S28"/>
    <mergeCell ref="R30:S30"/>
    <mergeCell ref="R17:S17"/>
    <mergeCell ref="R18:S18"/>
    <mergeCell ref="R19:S19"/>
    <mergeCell ref="R20:S20"/>
    <mergeCell ref="R21:S21"/>
    <mergeCell ref="R22:S22"/>
    <mergeCell ref="A165:H167"/>
    <mergeCell ref="B29:H29"/>
    <mergeCell ref="B140:H140"/>
    <mergeCell ref="B132:G132"/>
    <mergeCell ref="B133:G133"/>
    <mergeCell ref="B134:G134"/>
    <mergeCell ref="B135:G135"/>
    <mergeCell ref="B136:G136"/>
    <mergeCell ref="B89:G89"/>
    <mergeCell ref="B90:G90"/>
    <mergeCell ref="B95:G95"/>
    <mergeCell ref="B96:G96"/>
    <mergeCell ref="B97:G97"/>
    <mergeCell ref="B98:G98"/>
    <mergeCell ref="B99:G99"/>
    <mergeCell ref="B100:G100"/>
    <mergeCell ref="B101:G101"/>
    <mergeCell ref="B102:G102"/>
    <mergeCell ref="B103:G103"/>
    <mergeCell ref="B104:G104"/>
    <mergeCell ref="B105:G105"/>
    <mergeCell ref="B106:G106"/>
    <mergeCell ref="B107:G107"/>
    <mergeCell ref="B108:G108"/>
    <mergeCell ref="B145:H145"/>
    <mergeCell ref="B137:G137"/>
    <mergeCell ref="B139:H139"/>
    <mergeCell ref="B149:H149"/>
    <mergeCell ref="B142:H142"/>
    <mergeCell ref="B141:H141"/>
    <mergeCell ref="B143:H143"/>
    <mergeCell ref="B144:H144"/>
    <mergeCell ref="A1:H1"/>
    <mergeCell ref="C13:H13"/>
    <mergeCell ref="C14:H14"/>
    <mergeCell ref="B18:H18"/>
    <mergeCell ref="B19:H19"/>
    <mergeCell ref="B20:H20"/>
    <mergeCell ref="C7:H7"/>
    <mergeCell ref="C2:H2"/>
    <mergeCell ref="C6:H6"/>
    <mergeCell ref="C5:H5"/>
    <mergeCell ref="A15:A17"/>
    <mergeCell ref="A22:A23"/>
    <mergeCell ref="A24:A25"/>
    <mergeCell ref="B26:H26"/>
    <mergeCell ref="A138:A139"/>
    <mergeCell ref="A146:A151"/>
    <mergeCell ref="W35:W36"/>
    <mergeCell ref="W37:W38"/>
    <mergeCell ref="W39:W40"/>
    <mergeCell ref="W41:W42"/>
    <mergeCell ref="B72:H72"/>
    <mergeCell ref="B86:H86"/>
    <mergeCell ref="B62:H62"/>
    <mergeCell ref="W45:W46"/>
    <mergeCell ref="W57:W59"/>
    <mergeCell ref="W60:W63"/>
    <mergeCell ref="W43:W44"/>
    <mergeCell ref="W51:W52"/>
    <mergeCell ref="B60:H60"/>
    <mergeCell ref="B61:H61"/>
    <mergeCell ref="W71:W73"/>
    <mergeCell ref="W74:W75"/>
    <mergeCell ref="W47:W48"/>
    <mergeCell ref="W49:W50"/>
    <mergeCell ref="B47:H47"/>
    <mergeCell ref="B84:H84"/>
    <mergeCell ref="W76:W77"/>
    <mergeCell ref="W78:W80"/>
    <mergeCell ref="W81:W83"/>
    <mergeCell ref="W84:W86"/>
    <mergeCell ref="W87:W91"/>
    <mergeCell ref="W92:W94"/>
    <mergeCell ref="W95:W101"/>
    <mergeCell ref="B85:H85"/>
    <mergeCell ref="B70:H70"/>
    <mergeCell ref="B59:H59"/>
    <mergeCell ref="B56:H56"/>
    <mergeCell ref="B83:H83"/>
    <mergeCell ref="B79:H79"/>
    <mergeCell ref="B80:H80"/>
    <mergeCell ref="B81:H81"/>
    <mergeCell ref="B67:H67"/>
    <mergeCell ref="B68:H68"/>
    <mergeCell ref="B69:H69"/>
    <mergeCell ref="B65:H65"/>
    <mergeCell ref="B63:H63"/>
    <mergeCell ref="B64:H64"/>
    <mergeCell ref="B87:H87"/>
    <mergeCell ref="B82:H82"/>
    <mergeCell ref="B78:H78"/>
    <mergeCell ref="B75:H77"/>
    <mergeCell ref="B88:G88"/>
    <mergeCell ref="B127:G127"/>
    <mergeCell ref="B129:G129"/>
    <mergeCell ref="B131:G131"/>
    <mergeCell ref="B94:G94"/>
    <mergeCell ref="B91:G91"/>
    <mergeCell ref="B92:G92"/>
    <mergeCell ref="B93:G93"/>
    <mergeCell ref="B109:G109"/>
    <mergeCell ref="B110:G110"/>
    <mergeCell ref="B111:G111"/>
    <mergeCell ref="B112:G112"/>
    <mergeCell ref="B113:G113"/>
    <mergeCell ref="B114:G114"/>
    <mergeCell ref="B115:G115"/>
    <mergeCell ref="B116:G116"/>
    <mergeCell ref="B117:G117"/>
    <mergeCell ref="B118:G118"/>
    <mergeCell ref="B119:G119"/>
    <mergeCell ref="B120:G120"/>
    <mergeCell ref="B121:G121"/>
    <mergeCell ref="B122:G122"/>
    <mergeCell ref="B123:G123"/>
    <mergeCell ref="B124:G124"/>
    <mergeCell ref="A46:A47"/>
    <mergeCell ref="A52:A53"/>
    <mergeCell ref="B54:H54"/>
    <mergeCell ref="B66:H66"/>
    <mergeCell ref="C8:H8"/>
    <mergeCell ref="B42:H42"/>
    <mergeCell ref="B43:H43"/>
    <mergeCell ref="B44:H44"/>
    <mergeCell ref="B45:H45"/>
    <mergeCell ref="B15:H17"/>
    <mergeCell ref="B41:H41"/>
    <mergeCell ref="B35:H35"/>
    <mergeCell ref="B27:H27"/>
    <mergeCell ref="B28:H28"/>
    <mergeCell ref="B37:H37"/>
    <mergeCell ref="B38:H38"/>
    <mergeCell ref="B39:H39"/>
    <mergeCell ref="B40:H40"/>
    <mergeCell ref="B34:H34"/>
    <mergeCell ref="B36:H36"/>
    <mergeCell ref="B22:H22"/>
    <mergeCell ref="B23:H23"/>
    <mergeCell ref="B46:H46"/>
    <mergeCell ref="B48:H48"/>
    <mergeCell ref="B50:H50"/>
    <mergeCell ref="V1:W1"/>
    <mergeCell ref="V32:W34"/>
    <mergeCell ref="B73:H73"/>
    <mergeCell ref="B74:H74"/>
    <mergeCell ref="B55:H55"/>
    <mergeCell ref="C4:H4"/>
    <mergeCell ref="C3:H3"/>
    <mergeCell ref="C11:H11"/>
    <mergeCell ref="C10:H10"/>
    <mergeCell ref="C9:H9"/>
    <mergeCell ref="C12:H12"/>
    <mergeCell ref="B25:H25"/>
    <mergeCell ref="B24:H24"/>
    <mergeCell ref="B30:H30"/>
    <mergeCell ref="B31:H31"/>
    <mergeCell ref="B32:H32"/>
    <mergeCell ref="B33:H33"/>
    <mergeCell ref="B53:H53"/>
    <mergeCell ref="W53:W54"/>
    <mergeCell ref="W55:W56"/>
    <mergeCell ref="B71:H71"/>
    <mergeCell ref="W64:W67"/>
    <mergeCell ref="W68:W70"/>
    <mergeCell ref="A56:A57"/>
    <mergeCell ref="B58:H58"/>
    <mergeCell ref="B57:H57"/>
    <mergeCell ref="B161:G161"/>
    <mergeCell ref="B162:G162"/>
    <mergeCell ref="B163:G163"/>
    <mergeCell ref="A157:A162"/>
    <mergeCell ref="B155:H155"/>
    <mergeCell ref="B156:H156"/>
    <mergeCell ref="A152:A156"/>
    <mergeCell ref="B157:G157"/>
    <mergeCell ref="B158:G158"/>
    <mergeCell ref="B159:G159"/>
    <mergeCell ref="B146:H146"/>
    <mergeCell ref="B147:H147"/>
    <mergeCell ref="B148:H148"/>
    <mergeCell ref="B153:H153"/>
    <mergeCell ref="B154:H154"/>
    <mergeCell ref="B151:H151"/>
    <mergeCell ref="B152:H152"/>
    <mergeCell ref="B160:G160"/>
    <mergeCell ref="B150:H150"/>
    <mergeCell ref="A75:A77"/>
    <mergeCell ref="B138:H138"/>
    <mergeCell ref="B181:G181"/>
    <mergeCell ref="B180:G180"/>
    <mergeCell ref="B182:G182"/>
    <mergeCell ref="B183:G183"/>
    <mergeCell ref="B184:G184"/>
    <mergeCell ref="B174:G174"/>
    <mergeCell ref="B175:G175"/>
    <mergeCell ref="B176:G176"/>
    <mergeCell ref="B177:G177"/>
    <mergeCell ref="B178:G178"/>
    <mergeCell ref="B179:G179"/>
    <mergeCell ref="B186:G186"/>
    <mergeCell ref="B200:G200"/>
    <mergeCell ref="B190:G190"/>
    <mergeCell ref="B192:G192"/>
    <mergeCell ref="B191:G191"/>
    <mergeCell ref="B193:G193"/>
    <mergeCell ref="B194:G194"/>
    <mergeCell ref="B195:G195"/>
    <mergeCell ref="B185:G185"/>
    <mergeCell ref="B187:G187"/>
    <mergeCell ref="B188:G188"/>
    <mergeCell ref="B189:G189"/>
    <mergeCell ref="B207:G207"/>
    <mergeCell ref="B201:G201"/>
    <mergeCell ref="B202:G202"/>
    <mergeCell ref="B203:G203"/>
    <mergeCell ref="B204:G204"/>
    <mergeCell ref="B205:G205"/>
    <mergeCell ref="B206:G206"/>
    <mergeCell ref="B196:G196"/>
    <mergeCell ref="B197:G197"/>
    <mergeCell ref="B198:G198"/>
    <mergeCell ref="B199:G199"/>
  </mergeCells>
  <phoneticPr fontId="7" type="noConversion"/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92D050"/>
  </sheetPr>
  <dimension ref="A1:AD58"/>
  <sheetViews>
    <sheetView showGridLines="0" zoomScaleNormal="100" workbookViewId="0">
      <selection activeCell="B8" sqref="B8:F8"/>
    </sheetView>
  </sheetViews>
  <sheetFormatPr baseColWidth="10" defaultRowHeight="12.75" x14ac:dyDescent="0.2"/>
  <cols>
    <col min="1" max="1" width="25.85546875" style="210" customWidth="1"/>
    <col min="2" max="7" width="5.28515625" style="210" customWidth="1"/>
    <col min="8" max="8" width="5.28515625" style="211" customWidth="1"/>
    <col min="9" max="12" width="5.28515625" style="210" customWidth="1"/>
    <col min="13" max="13" width="12.140625" style="210" customWidth="1"/>
    <col min="14" max="30" width="11.42578125" style="210"/>
    <col min="31" max="16384" width="11.42578125" style="212"/>
  </cols>
  <sheetData>
    <row r="1" spans="1:30" x14ac:dyDescent="0.2">
      <c r="A1" s="209"/>
      <c r="B1" s="209"/>
      <c r="C1" s="209"/>
      <c r="D1" s="209"/>
      <c r="E1" s="209"/>
      <c r="F1" s="209"/>
    </row>
    <row r="2" spans="1:30" x14ac:dyDescent="0.2">
      <c r="A2" s="794" t="s">
        <v>14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</row>
    <row r="3" spans="1:30" x14ac:dyDescent="0.2">
      <c r="A3" s="795" t="s">
        <v>43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</row>
    <row r="4" spans="1:30" s="214" customForma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</row>
    <row r="5" spans="1:30" s="214" customFormat="1" ht="15.75" customHeight="1" x14ac:dyDescent="0.25">
      <c r="A5" s="799" t="s">
        <v>5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  <c r="N5" s="215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</row>
    <row r="6" spans="1:30" s="214" customFormat="1" ht="15.75" customHeight="1" x14ac:dyDescent="0.25">
      <c r="A6" s="801" t="str">
        <f>+gestion!B41</f>
        <v xml:space="preserve"> COUPLE DE DANSE JUNIOR</v>
      </c>
      <c r="B6" s="801"/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1"/>
      <c r="N6" s="215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</row>
    <row r="8" spans="1:30" x14ac:dyDescent="0.2">
      <c r="A8" s="216" t="s">
        <v>410</v>
      </c>
      <c r="B8" s="790"/>
      <c r="C8" s="790"/>
      <c r="D8" s="790"/>
      <c r="E8" s="790"/>
      <c r="F8" s="790"/>
      <c r="H8" s="800" t="s">
        <v>51</v>
      </c>
      <c r="I8" s="800"/>
      <c r="J8" s="800"/>
      <c r="K8" s="792"/>
      <c r="L8" s="792"/>
      <c r="M8" s="792"/>
    </row>
    <row r="9" spans="1:30" x14ac:dyDescent="0.2">
      <c r="A9" s="216"/>
      <c r="B9" s="217"/>
      <c r="C9" s="217"/>
      <c r="D9" s="217"/>
      <c r="E9" s="217"/>
      <c r="F9" s="217"/>
      <c r="H9" s="294"/>
      <c r="I9" s="294"/>
      <c r="J9" s="294"/>
      <c r="K9" s="218"/>
      <c r="L9" s="218"/>
      <c r="M9" s="218"/>
    </row>
    <row r="10" spans="1:30" x14ac:dyDescent="0.2">
      <c r="A10" s="216" t="s">
        <v>74</v>
      </c>
      <c r="B10" s="790"/>
      <c r="C10" s="790"/>
      <c r="D10" s="790"/>
      <c r="E10" s="790"/>
      <c r="F10" s="790"/>
      <c r="H10" s="791" t="s">
        <v>13</v>
      </c>
      <c r="I10" s="791"/>
      <c r="J10" s="791"/>
      <c r="K10" s="792"/>
      <c r="L10" s="792"/>
      <c r="M10" s="792"/>
    </row>
    <row r="11" spans="1:30" x14ac:dyDescent="0.2">
      <c r="A11" s="327"/>
      <c r="B11" s="802"/>
      <c r="C11" s="802"/>
      <c r="D11" s="800"/>
      <c r="E11" s="800"/>
      <c r="F11" s="802"/>
      <c r="G11" s="802"/>
      <c r="H11" s="219"/>
    </row>
    <row r="12" spans="1:30" x14ac:dyDescent="0.2">
      <c r="A12" s="523" t="s">
        <v>50</v>
      </c>
      <c r="B12" s="790">
        <f>+'données a remplir'!E7</f>
        <v>0</v>
      </c>
      <c r="C12" s="790"/>
      <c r="D12" s="790"/>
      <c r="E12" s="790"/>
      <c r="F12" s="790"/>
      <c r="H12" s="913" t="s">
        <v>380</v>
      </c>
      <c r="I12" s="913"/>
      <c r="J12" s="913"/>
      <c r="K12" s="807">
        <f>+'données a remplir'!E6</f>
        <v>0</v>
      </c>
      <c r="L12" s="807"/>
      <c r="M12" s="807"/>
    </row>
    <row r="13" spans="1:30" x14ac:dyDescent="0.2">
      <c r="A13" s="327"/>
      <c r="B13" s="313"/>
      <c r="C13" s="313"/>
      <c r="D13" s="313"/>
      <c r="E13" s="313"/>
      <c r="F13" s="313"/>
      <c r="H13" s="216"/>
      <c r="I13" s="216"/>
      <c r="J13" s="216"/>
      <c r="K13" s="314"/>
      <c r="L13" s="314"/>
      <c r="M13" s="221"/>
    </row>
    <row r="14" spans="1:30" ht="15" x14ac:dyDescent="0.25">
      <c r="A14" s="315" t="s">
        <v>411</v>
      </c>
      <c r="B14" s="221"/>
      <c r="C14" s="221"/>
      <c r="D14" s="220"/>
      <c r="E14" s="222"/>
      <c r="F14" s="222"/>
    </row>
    <row r="15" spans="1:30" x14ac:dyDescent="0.2">
      <c r="A15" s="216" t="s">
        <v>48</v>
      </c>
      <c r="B15" s="790"/>
      <c r="C15" s="790"/>
      <c r="D15" s="790"/>
      <c r="E15" s="790"/>
      <c r="F15" s="790"/>
      <c r="H15" s="800" t="s">
        <v>51</v>
      </c>
      <c r="I15" s="800"/>
      <c r="J15" s="800"/>
      <c r="K15" s="792"/>
      <c r="L15" s="792"/>
      <c r="M15" s="792"/>
    </row>
    <row r="16" spans="1:30" x14ac:dyDescent="0.2">
      <c r="A16" s="216"/>
      <c r="B16" s="217"/>
      <c r="C16" s="217"/>
      <c r="D16" s="217"/>
      <c r="E16" s="217"/>
      <c r="F16" s="217"/>
      <c r="H16" s="294"/>
      <c r="I16" s="294"/>
      <c r="J16" s="294"/>
      <c r="K16" s="218"/>
      <c r="L16" s="218"/>
      <c r="M16" s="218"/>
    </row>
    <row r="17" spans="1:30" x14ac:dyDescent="0.2">
      <c r="A17" s="216" t="s">
        <v>74</v>
      </c>
      <c r="B17" s="790"/>
      <c r="C17" s="790"/>
      <c r="D17" s="790"/>
      <c r="E17" s="790"/>
      <c r="F17" s="790"/>
      <c r="H17" s="791" t="s">
        <v>13</v>
      </c>
      <c r="I17" s="791"/>
      <c r="J17" s="791"/>
      <c r="K17" s="792"/>
      <c r="L17" s="792"/>
      <c r="M17" s="792"/>
    </row>
    <row r="18" spans="1:30" x14ac:dyDescent="0.2">
      <c r="A18" s="327"/>
      <c r="B18" s="802"/>
      <c r="C18" s="802"/>
      <c r="D18" s="800"/>
      <c r="E18" s="800"/>
      <c r="F18" s="802"/>
      <c r="G18" s="802"/>
      <c r="H18" s="219"/>
    </row>
    <row r="19" spans="1:30" x14ac:dyDescent="0.2">
      <c r="A19" s="327" t="s">
        <v>50</v>
      </c>
      <c r="B19" s="790"/>
      <c r="C19" s="790"/>
      <c r="D19" s="790"/>
      <c r="E19" s="790"/>
      <c r="F19" s="790"/>
      <c r="H19" s="808" t="s">
        <v>380</v>
      </c>
      <c r="I19" s="808"/>
      <c r="J19" s="808"/>
      <c r="K19" s="807"/>
      <c r="L19" s="807"/>
      <c r="M19" s="807"/>
    </row>
    <row r="20" spans="1:30" ht="12.6" customHeight="1" x14ac:dyDescent="0.2"/>
    <row r="21" spans="1:30" ht="12.6" customHeight="1" x14ac:dyDescent="0.2">
      <c r="A21" s="223" t="s">
        <v>416</v>
      </c>
    </row>
    <row r="22" spans="1:30" x14ac:dyDescent="0.2">
      <c r="A22" s="210" t="str">
        <f>gestion!$V$60</f>
        <v>Chaque Club enverra la candidature des athlètes en couple contenant le résultat final de chacune des compétitions</v>
      </c>
    </row>
    <row r="23" spans="1:30" x14ac:dyDescent="0.2">
      <c r="A23" s="210" t="str">
        <f>gestion!$V$61</f>
        <v>auxquelles ils/elles ont participé (régionales, provinciales, nationales, internationales &amp; mondiales), peu importe le</v>
      </c>
    </row>
    <row r="24" spans="1:30" x14ac:dyDescent="0.2">
      <c r="A24" s="210" t="str">
        <f>gestion!$V$62</f>
        <v>résultat.  Le comité examinera l'ensemble des dossiers et déterminera le couple lauréat.  Un seul couple par</v>
      </c>
    </row>
    <row r="25" spans="1:30" x14ac:dyDescent="0.2">
      <c r="A25" s="210" t="str">
        <f>gestion!$V$63</f>
        <v>catégorie sera honoré.</v>
      </c>
    </row>
    <row r="26" spans="1:30" ht="15" customHeight="1" x14ac:dyDescent="0.2">
      <c r="A26" s="225"/>
      <c r="B26" s="222"/>
      <c r="C26" s="222"/>
      <c r="D26" s="222"/>
      <c r="E26" s="222"/>
      <c r="F26" s="226"/>
    </row>
    <row r="27" spans="1:30" ht="15" customHeight="1" x14ac:dyDescent="0.2">
      <c r="A27" s="846" t="s">
        <v>66</v>
      </c>
      <c r="B27" s="846"/>
      <c r="C27" s="846"/>
      <c r="D27" s="846"/>
      <c r="E27" s="846"/>
      <c r="F27" s="846"/>
      <c r="G27" s="846"/>
      <c r="H27" s="846"/>
      <c r="I27" s="846"/>
      <c r="J27" s="846"/>
      <c r="K27" s="846"/>
      <c r="L27" s="846"/>
      <c r="M27" s="846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</row>
    <row r="28" spans="1:30" ht="15" customHeight="1" x14ac:dyDescent="0.2">
      <c r="A28" s="225"/>
      <c r="B28" s="803" t="s">
        <v>377</v>
      </c>
      <c r="C28" s="804"/>
      <c r="D28" s="804"/>
      <c r="E28" s="804"/>
      <c r="F28" s="804"/>
      <c r="G28" s="804"/>
      <c r="H28" s="804"/>
      <c r="I28" s="804"/>
      <c r="J28" s="804"/>
      <c r="K28" s="804"/>
      <c r="L28" s="804"/>
      <c r="M28" s="805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</row>
    <row r="29" spans="1:30" ht="13.5" thickBot="1" x14ac:dyDescent="0.25">
      <c r="A29" s="228" t="str">
        <f>tableau!$A$16</f>
        <v>Catégorie</v>
      </c>
      <c r="B29" s="229">
        <f>tableau!$C$16</f>
        <v>1</v>
      </c>
      <c r="C29" s="229">
        <f>tableau!$D$16</f>
        <v>2</v>
      </c>
      <c r="D29" s="229">
        <f>tableau!$E$16</f>
        <v>3</v>
      </c>
      <c r="E29" s="229">
        <f>tableau!$F$16</f>
        <v>4</v>
      </c>
      <c r="F29" s="229">
        <f>tableau!$G$16</f>
        <v>5</v>
      </c>
      <c r="G29" s="229">
        <f>tableau!$H$16</f>
        <v>6</v>
      </c>
      <c r="H29" s="229">
        <f>tableau!$I$16</f>
        <v>7</v>
      </c>
      <c r="I29" s="229">
        <f>tableau!$J$16</f>
        <v>8</v>
      </c>
      <c r="J29" s="229">
        <f>tableau!$K$16</f>
        <v>9</v>
      </c>
      <c r="K29" s="229">
        <f>tableau!$L$16</f>
        <v>10</v>
      </c>
      <c r="L29" s="229" t="str">
        <f>tableau!$M$16</f>
        <v>11 et +</v>
      </c>
      <c r="M29" s="231" t="str">
        <f>tableau!$N$16</f>
        <v>BYE</v>
      </c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</row>
    <row r="30" spans="1:30" ht="64.5" thickTop="1" x14ac:dyDescent="0.2">
      <c r="A30" s="232" t="str">
        <f>tableau!$A$17</f>
        <v>Section (combiné seulement)
Provinciaux d'été
George éthier sous section
finale prov. Jeux du québec
Star Michel Proulx Prov.</v>
      </c>
      <c r="B30" s="233">
        <f>tableau!$C$17</f>
        <v>20</v>
      </c>
      <c r="C30" s="233">
        <f>tableau!$D$17</f>
        <v>18</v>
      </c>
      <c r="D30" s="233">
        <f>tableau!$E$17</f>
        <v>16</v>
      </c>
      <c r="E30" s="233">
        <f>tableau!$F$17</f>
        <v>14</v>
      </c>
      <c r="F30" s="233">
        <f>tableau!$G$17</f>
        <v>8</v>
      </c>
      <c r="G30" s="233">
        <f>tableau!$H$17</f>
        <v>7</v>
      </c>
      <c r="H30" s="233">
        <f>tableau!$I$17</f>
        <v>6</v>
      </c>
      <c r="I30" s="233">
        <f>tableau!$J$17</f>
        <v>5</v>
      </c>
      <c r="J30" s="233">
        <f>tableau!$K$17</f>
        <v>4</v>
      </c>
      <c r="K30" s="233">
        <f>tableau!$L$17</f>
        <v>3</v>
      </c>
      <c r="L30" s="233">
        <f>tableau!$M$17</f>
        <v>1</v>
      </c>
      <c r="M30" s="234">
        <f>tableau!$N$17</f>
        <v>16</v>
      </c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</row>
    <row r="31" spans="1:30" ht="63.75" x14ac:dyDescent="0.2">
      <c r="A31" s="235" t="s">
        <v>583</v>
      </c>
      <c r="B31" s="321">
        <f>tableau!$C$18</f>
        <v>25</v>
      </c>
      <c r="C31" s="321">
        <f>tableau!$D$18</f>
        <v>23</v>
      </c>
      <c r="D31" s="321">
        <f>tableau!$E$18</f>
        <v>20</v>
      </c>
      <c r="E31" s="321">
        <f>tableau!$F$18</f>
        <v>18</v>
      </c>
      <c r="F31" s="321">
        <f>tableau!$G$18</f>
        <v>11</v>
      </c>
      <c r="G31" s="321">
        <f>tableau!$H$18</f>
        <v>10</v>
      </c>
      <c r="H31" s="321">
        <f>tableau!$I$18</f>
        <v>9</v>
      </c>
      <c r="I31" s="321">
        <f>tableau!$J$18</f>
        <v>8</v>
      </c>
      <c r="J31" s="321">
        <f>tableau!$K$18</f>
        <v>7</v>
      </c>
      <c r="K31" s="321">
        <f>tableau!$L$18</f>
        <v>6</v>
      </c>
      <c r="L31" s="321">
        <f>tableau!$M$18</f>
        <v>3</v>
      </c>
      <c r="M31" s="322">
        <f>tableau!$N$18</f>
        <v>20</v>
      </c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</row>
    <row r="32" spans="1:30" x14ac:dyDescent="0.2">
      <c r="E32" s="225"/>
      <c r="F32" s="225"/>
    </row>
    <row r="33" spans="1:13" x14ac:dyDescent="0.2">
      <c r="A33" s="223" t="s">
        <v>419</v>
      </c>
    </row>
    <row r="34" spans="1:13" x14ac:dyDescent="0.2">
      <c r="A34" s="782" t="s">
        <v>477</v>
      </c>
      <c r="B34" s="782"/>
      <c r="C34" s="782"/>
      <c r="D34" s="782"/>
      <c r="E34" s="782"/>
      <c r="F34" s="782"/>
      <c r="G34" s="782"/>
      <c r="H34" s="782"/>
      <c r="I34" s="782"/>
      <c r="J34" s="782"/>
      <c r="K34" s="782"/>
      <c r="L34" s="782"/>
      <c r="M34" s="782"/>
    </row>
    <row r="35" spans="1:13" x14ac:dyDescent="0.2">
      <c r="A35" s="782" t="s">
        <v>385</v>
      </c>
      <c r="B35" s="782"/>
      <c r="C35" s="782"/>
      <c r="D35" s="782"/>
      <c r="E35" s="782"/>
      <c r="F35" s="782"/>
      <c r="G35" s="782"/>
      <c r="H35" s="782"/>
      <c r="I35" s="782"/>
      <c r="J35" s="782"/>
      <c r="K35" s="782"/>
      <c r="L35" s="782"/>
      <c r="M35" s="782"/>
    </row>
    <row r="36" spans="1:13" x14ac:dyDescent="0.2">
      <c r="A36" s="782" t="s">
        <v>384</v>
      </c>
      <c r="B36" s="782"/>
      <c r="C36" s="782"/>
      <c r="D36" s="782"/>
      <c r="E36" s="782"/>
      <c r="F36" s="782"/>
      <c r="G36" s="782"/>
      <c r="H36" s="782"/>
      <c r="I36" s="782"/>
      <c r="J36" s="782"/>
      <c r="K36" s="782"/>
      <c r="L36" s="782"/>
      <c r="M36" s="782"/>
    </row>
    <row r="37" spans="1:13" x14ac:dyDescent="0.2">
      <c r="A37" s="618" t="s">
        <v>576</v>
      </c>
      <c r="B37" s="618"/>
      <c r="C37" s="618"/>
      <c r="D37" s="618"/>
      <c r="E37" s="618"/>
      <c r="F37" s="618"/>
      <c r="G37" s="618"/>
      <c r="H37" s="618"/>
      <c r="I37" s="618"/>
      <c r="J37" s="618"/>
      <c r="K37" s="618"/>
      <c r="L37" s="618"/>
      <c r="M37" s="618"/>
    </row>
    <row r="38" spans="1:13" ht="15.75" x14ac:dyDescent="0.25">
      <c r="A38" s="316" t="str">
        <f>gestion!$V$74</f>
        <v>S.V.P. inscrire toutes les informations du ou de la partenaire</v>
      </c>
    </row>
    <row r="39" spans="1:13" x14ac:dyDescent="0.2">
      <c r="A39" s="303" t="str">
        <f>gestion!$V$43</f>
        <v xml:space="preserve">N.B. :  Joindre une copie très lisible des résultats de compétition </v>
      </c>
      <c r="B39" s="292"/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292"/>
    </row>
    <row r="40" spans="1:13" x14ac:dyDescent="0.2">
      <c r="A40" s="811"/>
      <c r="B40" s="811"/>
      <c r="C40" s="811"/>
      <c r="D40" s="811"/>
      <c r="E40" s="811"/>
      <c r="F40" s="811"/>
    </row>
    <row r="41" spans="1:13" x14ac:dyDescent="0.2">
      <c r="A41" s="238" t="s">
        <v>31</v>
      </c>
      <c r="B41" s="797" t="s">
        <v>5</v>
      </c>
      <c r="C41" s="798"/>
      <c r="D41" s="786" t="s">
        <v>68</v>
      </c>
      <c r="E41" s="787"/>
      <c r="F41" s="787"/>
      <c r="G41" s="786" t="s">
        <v>32</v>
      </c>
      <c r="H41" s="787"/>
      <c r="I41" s="787"/>
      <c r="J41" s="786" t="s">
        <v>6</v>
      </c>
      <c r="K41" s="787"/>
      <c r="L41" s="239" t="s">
        <v>106</v>
      </c>
    </row>
    <row r="42" spans="1:13" x14ac:dyDescent="0.2">
      <c r="A42" s="240" t="str">
        <f>+gestion!W3</f>
        <v>Provinciaux d'été</v>
      </c>
      <c r="B42" s="788"/>
      <c r="C42" s="789"/>
      <c r="D42" s="789" t="s">
        <v>45</v>
      </c>
      <c r="E42" s="789"/>
      <c r="F42" s="789"/>
      <c r="G42" s="793"/>
      <c r="H42" s="793"/>
      <c r="I42" s="793"/>
      <c r="J42" s="921">
        <f>IF(L42="oui",16,IF(ISTEXT(G42)=TRUE,0,IF(G42&gt;=1,IF(G42&gt;=11,1,HLOOKUP(G42,tableau!$C$16:$L$18,2,FALSE)),0)))</f>
        <v>0</v>
      </c>
      <c r="K42" s="921"/>
      <c r="L42" s="241"/>
    </row>
    <row r="43" spans="1:13" x14ac:dyDescent="0.2">
      <c r="A43" s="317" t="str">
        <f>gestion!W7</f>
        <v>Georges-Ethier</v>
      </c>
      <c r="B43" s="788"/>
      <c r="C43" s="789"/>
      <c r="D43" s="789" t="s">
        <v>45</v>
      </c>
      <c r="E43" s="789"/>
      <c r="F43" s="789"/>
      <c r="G43" s="793"/>
      <c r="H43" s="793"/>
      <c r="I43" s="793"/>
      <c r="J43" s="921">
        <f>IF(L43="oui",16,IF(ISTEXT(G43)=TRUE,0,IF(G43&gt;=1,IF(G43&gt;=11,1,HLOOKUP(G43,tableau!$C$16:$L$18,2,FALSE)),0)))</f>
        <v>0</v>
      </c>
      <c r="K43" s="921"/>
      <c r="L43" s="241" t="s">
        <v>383</v>
      </c>
    </row>
    <row r="44" spans="1:13" x14ac:dyDescent="0.2">
      <c r="A44" s="240" t="str">
        <f>+gestion!W8</f>
        <v>Section A</v>
      </c>
      <c r="B44" s="788"/>
      <c r="C44" s="789"/>
      <c r="D44" s="789" t="s">
        <v>45</v>
      </c>
      <c r="E44" s="789"/>
      <c r="F44" s="789"/>
      <c r="G44" s="793"/>
      <c r="H44" s="793"/>
      <c r="I44" s="793"/>
      <c r="J44" s="923">
        <f>IF(L44="oui",16,IF(ISTEXT(G44)=TRUE,0,IF(G44&gt;=1,IF(G44&gt;=11,1,HLOOKUP(G44,tableau!$C$16:$L$18,2,FALSE)),0)))</f>
        <v>0</v>
      </c>
      <c r="K44" s="924"/>
      <c r="L44" s="241" t="s">
        <v>383</v>
      </c>
    </row>
    <row r="45" spans="1:13" x14ac:dyDescent="0.2">
      <c r="A45" s="240" t="str">
        <f>+gestion!W9</f>
        <v>Défi Patinage Canada</v>
      </c>
      <c r="B45" s="788"/>
      <c r="C45" s="789"/>
      <c r="D45" s="789" t="s">
        <v>45</v>
      </c>
      <c r="E45" s="789"/>
      <c r="F45" s="789"/>
      <c r="G45" s="793"/>
      <c r="H45" s="793"/>
      <c r="I45" s="793"/>
      <c r="J45" s="923">
        <f>IF(L45="oui",20,IF(ISTEXT(G45)=TRUE,0,IF(G45&gt;=1,IF(G45&gt;=11,1,HLOOKUP(G45,tableau!$C$16:$L$18,2,FALSE)),0)))</f>
        <v>0</v>
      </c>
      <c r="K45" s="924"/>
      <c r="L45" s="241" t="s">
        <v>383</v>
      </c>
    </row>
    <row r="46" spans="1:13" x14ac:dyDescent="0.2">
      <c r="A46" s="240" t="str">
        <f>+gestion!W10</f>
        <v>Championnats Canadiens</v>
      </c>
      <c r="B46" s="788"/>
      <c r="C46" s="789"/>
      <c r="D46" s="789" t="s">
        <v>45</v>
      </c>
      <c r="E46" s="789"/>
      <c r="F46" s="789"/>
      <c r="G46" s="793"/>
      <c r="H46" s="793"/>
      <c r="I46" s="793"/>
      <c r="J46" s="784">
        <f>IF(L46="oui",20,IF(ISTEXT(G46)=TRUE,0,IF(G46&gt;=1,IF(G46&gt;=11,3,HLOOKUP(G46,tableau!$C$16:$L$18,3,FALSE)),0)))</f>
        <v>0</v>
      </c>
      <c r="K46" s="784"/>
      <c r="L46" s="241"/>
    </row>
    <row r="47" spans="1:13" x14ac:dyDescent="0.2">
      <c r="A47" s="240" t="str">
        <f>_xlfn.CONCAT(gestion!$W$11," 1")</f>
        <v>Internationale 1</v>
      </c>
      <c r="B47" s="788"/>
      <c r="C47" s="789"/>
      <c r="D47" s="789" t="s">
        <v>45</v>
      </c>
      <c r="E47" s="789"/>
      <c r="F47" s="789"/>
      <c r="G47" s="793"/>
      <c r="H47" s="793"/>
      <c r="I47" s="793"/>
      <c r="J47" s="784">
        <f>IF(L47="oui",20,IF(ISTEXT(G47)=TRUE,0,IF(G47&gt;=1,IF(G47&gt;=11,3,HLOOKUP(G47,tableau!$C$16:$L$18,3,FALSE)),0)))</f>
        <v>0</v>
      </c>
      <c r="K47" s="784"/>
      <c r="L47" s="241"/>
    </row>
    <row r="48" spans="1:13" x14ac:dyDescent="0.2">
      <c r="A48" s="240" t="str">
        <f>_xlfn.CONCAT(gestion!$W$11," 2")</f>
        <v>Internationale 2</v>
      </c>
      <c r="B48" s="788"/>
      <c r="C48" s="789"/>
      <c r="D48" s="789" t="s">
        <v>45</v>
      </c>
      <c r="E48" s="789"/>
      <c r="F48" s="789"/>
      <c r="G48" s="793"/>
      <c r="H48" s="793"/>
      <c r="I48" s="793"/>
      <c r="J48" s="923">
        <f>IF(L48="oui",20,IF(ISTEXT(G48)=TRUE,0,IF(G48&gt;=1,IF(G48&gt;=11,3,HLOOKUP(G48,tableau!$C$16:$L$18,3,FALSE)),0)))</f>
        <v>0</v>
      </c>
      <c r="K48" s="924"/>
      <c r="L48" s="241"/>
    </row>
    <row r="49" spans="1:30" x14ac:dyDescent="0.2">
      <c r="A49" s="242" t="str">
        <f>_xlfn.CONCAT(gestion!$W$11," 3")</f>
        <v>Internationale 3</v>
      </c>
      <c r="B49" s="812"/>
      <c r="C49" s="813"/>
      <c r="D49" s="813" t="s">
        <v>45</v>
      </c>
      <c r="E49" s="813"/>
      <c r="F49" s="813"/>
      <c r="G49" s="814"/>
      <c r="H49" s="814"/>
      <c r="I49" s="814"/>
      <c r="J49" s="815">
        <f>IF(L49="oui",20,IF(ISTEXT(G49)=TRUE,0,IF(G49&gt;=1,IF(G49&gt;=11,3,HLOOKUP(G49,tableau!$C$16:$L$18,3,FALSE)),0)))</f>
        <v>0</v>
      </c>
      <c r="K49" s="815"/>
      <c r="L49" s="243"/>
    </row>
    <row r="50" spans="1:30" s="264" customFormat="1" ht="13.5" thickBot="1" x14ac:dyDescent="0.25">
      <c r="A50" s="262"/>
      <c r="B50" s="262"/>
      <c r="C50" s="223"/>
      <c r="D50" s="223"/>
      <c r="E50" s="298"/>
      <c r="F50" s="298"/>
      <c r="G50" s="785" t="s">
        <v>36</v>
      </c>
      <c r="H50" s="785"/>
      <c r="I50" s="785"/>
      <c r="J50" s="922">
        <f>SUM(J42:J49)</f>
        <v>0</v>
      </c>
      <c r="K50" s="922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</row>
    <row r="51" spans="1:30" ht="13.5" thickTop="1" x14ac:dyDescent="0.2">
      <c r="A51" s="811"/>
      <c r="B51" s="811"/>
      <c r="C51" s="811"/>
      <c r="D51" s="811"/>
      <c r="E51" s="811"/>
      <c r="F51" s="811"/>
      <c r="G51" s="811"/>
      <c r="H51" s="811"/>
      <c r="I51" s="811"/>
      <c r="J51" s="811"/>
      <c r="K51" s="811"/>
      <c r="L51" s="811"/>
    </row>
    <row r="54" spans="1:30" x14ac:dyDescent="0.2">
      <c r="B54" s="780" t="s">
        <v>52</v>
      </c>
      <c r="C54" s="780"/>
      <c r="D54" s="780"/>
      <c r="E54" s="780"/>
      <c r="F54" s="780"/>
      <c r="H54" s="781" t="str">
        <f>+'données a remplir'!F8</f>
        <v/>
      </c>
      <c r="I54" s="781"/>
      <c r="J54" s="781"/>
      <c r="K54" s="781"/>
      <c r="L54" s="781"/>
      <c r="M54" s="781"/>
    </row>
    <row r="55" spans="1:30" x14ac:dyDescent="0.2">
      <c r="B55" s="324"/>
      <c r="C55" s="324"/>
      <c r="D55" s="245"/>
      <c r="H55" s="245"/>
      <c r="I55" s="245"/>
      <c r="J55" s="245"/>
    </row>
    <row r="56" spans="1:30" x14ac:dyDescent="0.2">
      <c r="B56" s="780" t="s">
        <v>53</v>
      </c>
      <c r="C56" s="780"/>
      <c r="D56" s="780"/>
      <c r="E56" s="780"/>
      <c r="F56" s="780"/>
      <c r="H56" s="781" t="str">
        <f>+'données a remplir'!F9</f>
        <v/>
      </c>
      <c r="I56" s="781"/>
      <c r="J56" s="781"/>
      <c r="K56" s="781"/>
      <c r="L56" s="781"/>
      <c r="M56" s="781"/>
    </row>
    <row r="57" spans="1:30" x14ac:dyDescent="0.2">
      <c r="B57" s="324"/>
      <c r="C57" s="324"/>
      <c r="D57" s="245"/>
      <c r="H57" s="245"/>
      <c r="I57" s="245"/>
      <c r="J57" s="245"/>
    </row>
    <row r="58" spans="1:30" x14ac:dyDescent="0.2">
      <c r="B58" s="780" t="s">
        <v>54</v>
      </c>
      <c r="C58" s="780"/>
      <c r="D58" s="780"/>
      <c r="E58" s="780"/>
      <c r="F58" s="780"/>
      <c r="H58" s="781" t="str">
        <f>+'données a remplir'!F10</f>
        <v/>
      </c>
      <c r="I58" s="781"/>
      <c r="J58" s="781"/>
      <c r="K58" s="781"/>
      <c r="L58" s="781"/>
      <c r="M58" s="781"/>
    </row>
  </sheetData>
  <sheetProtection algorithmName="SHA-512" hashValue="7H9M+H0y4QLtd6IN0lmgpTGoNnx0qASUnZkMdAQrtmG+7E4uyHm//0bsxCQwCzgehlGDtZYumEFxITiQ7QWiYw==" saltValue="1ot0siKNM364DzpLnuIIng==" spinCount="100000" sheet="1"/>
  <protectedRanges>
    <protectedRange sqref="B42:C49 G42:I49 L43:L45 A47:A49" name="Plage2"/>
    <protectedRange sqref="B8:F10 K8:M10 B15:F19 K15:M19" name="Plage1_1"/>
  </protectedRanges>
  <mergeCells count="80">
    <mergeCell ref="B58:F58"/>
    <mergeCell ref="H58:M58"/>
    <mergeCell ref="A2:M2"/>
    <mergeCell ref="A3:M3"/>
    <mergeCell ref="A4:M4"/>
    <mergeCell ref="A5:M5"/>
    <mergeCell ref="A6:M6"/>
    <mergeCell ref="B8:F8"/>
    <mergeCell ref="H8:J8"/>
    <mergeCell ref="K8:M8"/>
    <mergeCell ref="A51:L51"/>
    <mergeCell ref="B54:F54"/>
    <mergeCell ref="H54:M54"/>
    <mergeCell ref="B56:F56"/>
    <mergeCell ref="H56:M56"/>
    <mergeCell ref="B17:F17"/>
    <mergeCell ref="H17:J17"/>
    <mergeCell ref="K17:M17"/>
    <mergeCell ref="K12:M12"/>
    <mergeCell ref="B10:F10"/>
    <mergeCell ref="H10:J10"/>
    <mergeCell ref="K10:M10"/>
    <mergeCell ref="B11:C11"/>
    <mergeCell ref="D11:E11"/>
    <mergeCell ref="F11:G11"/>
    <mergeCell ref="B12:F12"/>
    <mergeCell ref="H12:J12"/>
    <mergeCell ref="B15:F15"/>
    <mergeCell ref="H15:J15"/>
    <mergeCell ref="K15:M15"/>
    <mergeCell ref="B41:C41"/>
    <mergeCell ref="D41:F41"/>
    <mergeCell ref="G41:I41"/>
    <mergeCell ref="J41:K41"/>
    <mergeCell ref="B18:C18"/>
    <mergeCell ref="D18:E18"/>
    <mergeCell ref="F18:G18"/>
    <mergeCell ref="B19:F19"/>
    <mergeCell ref="H19:J19"/>
    <mergeCell ref="A27:M27"/>
    <mergeCell ref="K19:M19"/>
    <mergeCell ref="B28:M28"/>
    <mergeCell ref="A34:M34"/>
    <mergeCell ref="A35:M35"/>
    <mergeCell ref="A36:M36"/>
    <mergeCell ref="A40:F40"/>
    <mergeCell ref="B42:C42"/>
    <mergeCell ref="D42:F42"/>
    <mergeCell ref="G42:I42"/>
    <mergeCell ref="J42:K42"/>
    <mergeCell ref="B43:C43"/>
    <mergeCell ref="D43:F43"/>
    <mergeCell ref="G43:I43"/>
    <mergeCell ref="J43:K43"/>
    <mergeCell ref="B44:C44"/>
    <mergeCell ref="D44:F44"/>
    <mergeCell ref="G44:I44"/>
    <mergeCell ref="J44:K44"/>
    <mergeCell ref="B45:C45"/>
    <mergeCell ref="D45:F45"/>
    <mergeCell ref="G45:I45"/>
    <mergeCell ref="J45:K45"/>
    <mergeCell ref="B46:C46"/>
    <mergeCell ref="D46:F46"/>
    <mergeCell ref="G46:I46"/>
    <mergeCell ref="J46:K46"/>
    <mergeCell ref="B47:C47"/>
    <mergeCell ref="D47:F47"/>
    <mergeCell ref="G47:I47"/>
    <mergeCell ref="J47:K47"/>
    <mergeCell ref="G50:I50"/>
    <mergeCell ref="J50:K50"/>
    <mergeCell ref="B48:C48"/>
    <mergeCell ref="D48:F48"/>
    <mergeCell ref="G48:I48"/>
    <mergeCell ref="J48:K48"/>
    <mergeCell ref="B49:C49"/>
    <mergeCell ref="D49:F49"/>
    <mergeCell ref="G49:I49"/>
    <mergeCell ref="J49:K49"/>
  </mergeCells>
  <dataValidations count="1">
    <dataValidation type="list" allowBlank="1" showInputMessage="1" showErrorMessage="1" promptTitle="Menu_BYE" sqref="L42:L49" xr:uid="{00000000-0002-0000-2700-000000000000}">
      <formula1>Menu_Bye</formula1>
    </dataValidation>
  </dataValidations>
  <printOptions horizontalCentered="1"/>
  <pageMargins left="0" right="0" top="0.55118110236220474" bottom="0.55118110236220474" header="0.31496062992125984" footer="0.31496062992125984"/>
  <pageSetup scale="83" orientation="portrait" r:id="rId1"/>
  <headerFooter>
    <oddHeader>&amp;LLauréats 2019</oddHeader>
    <oddFooter>&amp;C&amp;14PATINAGE LAURENTIDES&amp;R&amp;A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130C1AC-41F4-40C4-B3CD-7E6DA2936687}">
          <x14:formula1>
            <xm:f>gestion!$J$21:$J$27</xm:f>
          </x14:formula1>
          <xm:sqref>B42:C49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92D050"/>
  </sheetPr>
  <dimension ref="A1:AD62"/>
  <sheetViews>
    <sheetView showGridLines="0" zoomScaleNormal="100" workbookViewId="0">
      <selection activeCell="B8" sqref="B8:F8"/>
    </sheetView>
  </sheetViews>
  <sheetFormatPr baseColWidth="10" defaultRowHeight="12.75" x14ac:dyDescent="0.2"/>
  <cols>
    <col min="1" max="1" width="25.85546875" style="210" customWidth="1"/>
    <col min="2" max="3" width="7.28515625" style="210" customWidth="1"/>
    <col min="4" max="4" width="9.140625" style="210" customWidth="1"/>
    <col min="5" max="5" width="7.28515625" style="210" customWidth="1"/>
    <col min="6" max="7" width="8.85546875" style="210" customWidth="1"/>
    <col min="8" max="8" width="7.28515625" style="211" customWidth="1"/>
    <col min="9" max="12" width="7.28515625" style="210" customWidth="1"/>
    <col min="13" max="13" width="12.140625" style="210" customWidth="1"/>
    <col min="14" max="30" width="11.42578125" style="210"/>
    <col min="31" max="16384" width="11.42578125" style="212"/>
  </cols>
  <sheetData>
    <row r="1" spans="1:30" x14ac:dyDescent="0.2">
      <c r="A1" s="209"/>
      <c r="B1" s="209"/>
      <c r="C1" s="209"/>
      <c r="D1" s="209"/>
      <c r="E1" s="209"/>
      <c r="F1" s="209"/>
    </row>
    <row r="2" spans="1:30" x14ac:dyDescent="0.2">
      <c r="A2" s="794" t="s">
        <v>14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</row>
    <row r="3" spans="1:30" x14ac:dyDescent="0.2">
      <c r="A3" s="795" t="s">
        <v>43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</row>
    <row r="4" spans="1:30" s="214" customForma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</row>
    <row r="5" spans="1:30" s="214" customFormat="1" ht="15.75" customHeight="1" x14ac:dyDescent="0.25">
      <c r="A5" s="799" t="s">
        <v>5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  <c r="N5" s="215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</row>
    <row r="6" spans="1:30" s="214" customFormat="1" ht="15.75" customHeight="1" x14ac:dyDescent="0.25">
      <c r="A6" s="801" t="str">
        <f>+gestion!B42</f>
        <v>COUPLE DE DANSE NOVICE</v>
      </c>
      <c r="B6" s="801"/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1"/>
      <c r="N6" s="215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</row>
    <row r="8" spans="1:30" x14ac:dyDescent="0.2">
      <c r="A8" s="216" t="s">
        <v>410</v>
      </c>
      <c r="B8" s="790"/>
      <c r="C8" s="790"/>
      <c r="D8" s="790"/>
      <c r="E8" s="790"/>
      <c r="F8" s="790"/>
      <c r="H8" s="912" t="s">
        <v>51</v>
      </c>
      <c r="I8" s="912"/>
      <c r="J8" s="912"/>
      <c r="K8" s="792"/>
      <c r="L8" s="792"/>
      <c r="M8" s="792"/>
    </row>
    <row r="9" spans="1:30" x14ac:dyDescent="0.2">
      <c r="A9" s="216"/>
      <c r="B9" s="217"/>
      <c r="C9" s="217"/>
      <c r="D9" s="217"/>
      <c r="E9" s="217"/>
      <c r="F9" s="217"/>
      <c r="H9" s="334"/>
      <c r="I9" s="334"/>
      <c r="J9" s="334"/>
      <c r="K9" s="218"/>
      <c r="L9" s="218"/>
      <c r="M9" s="218"/>
    </row>
    <row r="10" spans="1:30" x14ac:dyDescent="0.2">
      <c r="A10" s="216" t="s">
        <v>74</v>
      </c>
      <c r="B10" s="790"/>
      <c r="C10" s="790"/>
      <c r="D10" s="790"/>
      <c r="E10" s="790"/>
      <c r="F10" s="790"/>
      <c r="H10" s="912" t="s">
        <v>13</v>
      </c>
      <c r="I10" s="912"/>
      <c r="J10" s="912"/>
      <c r="K10" s="792"/>
      <c r="L10" s="792"/>
      <c r="M10" s="792"/>
    </row>
    <row r="11" spans="1:30" x14ac:dyDescent="0.2">
      <c r="A11" s="340"/>
      <c r="B11" s="802"/>
      <c r="C11" s="802"/>
      <c r="D11" s="800"/>
      <c r="E11" s="800"/>
      <c r="F11" s="802"/>
      <c r="G11" s="802"/>
      <c r="H11" s="300"/>
      <c r="I11" s="301"/>
      <c r="J11" s="301"/>
    </row>
    <row r="12" spans="1:30" x14ac:dyDescent="0.2">
      <c r="A12" s="523" t="s">
        <v>50</v>
      </c>
      <c r="B12" s="790">
        <f>+'données a remplir'!E7</f>
        <v>0</v>
      </c>
      <c r="C12" s="790"/>
      <c r="D12" s="790"/>
      <c r="E12" s="790"/>
      <c r="F12" s="790"/>
      <c r="H12" s="913" t="s">
        <v>380</v>
      </c>
      <c r="I12" s="913"/>
      <c r="J12" s="913"/>
      <c r="K12" s="807">
        <f>+'données a remplir'!E6</f>
        <v>0</v>
      </c>
      <c r="L12" s="807"/>
      <c r="M12" s="807"/>
    </row>
    <row r="13" spans="1:30" x14ac:dyDescent="0.2">
      <c r="A13" s="340"/>
      <c r="B13" s="313"/>
      <c r="C13" s="313"/>
      <c r="D13" s="313"/>
      <c r="E13" s="313"/>
      <c r="F13" s="313"/>
      <c r="H13" s="335"/>
      <c r="I13" s="335"/>
      <c r="J13" s="335"/>
      <c r="K13" s="314"/>
      <c r="L13" s="314"/>
      <c r="M13" s="221"/>
    </row>
    <row r="14" spans="1:30" ht="15" x14ac:dyDescent="0.25">
      <c r="A14" s="315" t="s">
        <v>411</v>
      </c>
      <c r="B14" s="221"/>
      <c r="C14" s="221"/>
      <c r="D14" s="220"/>
      <c r="E14" s="222"/>
      <c r="F14" s="222"/>
      <c r="H14" s="336"/>
      <c r="I14" s="301"/>
      <c r="J14" s="301"/>
    </row>
    <row r="15" spans="1:30" x14ac:dyDescent="0.2">
      <c r="A15" s="216" t="s">
        <v>48</v>
      </c>
      <c r="B15" s="790"/>
      <c r="C15" s="790"/>
      <c r="D15" s="790"/>
      <c r="E15" s="790"/>
      <c r="F15" s="790"/>
      <c r="H15" s="912" t="s">
        <v>51</v>
      </c>
      <c r="I15" s="912"/>
      <c r="J15" s="912"/>
      <c r="K15" s="792"/>
      <c r="L15" s="792"/>
      <c r="M15" s="792"/>
    </row>
    <row r="16" spans="1:30" x14ac:dyDescent="0.2">
      <c r="A16" s="216"/>
      <c r="B16" s="217"/>
      <c r="C16" s="217"/>
      <c r="D16" s="217"/>
      <c r="E16" s="217"/>
      <c r="F16" s="217"/>
      <c r="H16" s="334"/>
      <c r="I16" s="334"/>
      <c r="J16" s="334"/>
      <c r="K16" s="218"/>
      <c r="L16" s="218"/>
      <c r="M16" s="218"/>
    </row>
    <row r="17" spans="1:30" x14ac:dyDescent="0.2">
      <c r="A17" s="216" t="s">
        <v>74</v>
      </c>
      <c r="B17" s="790"/>
      <c r="C17" s="790"/>
      <c r="D17" s="790"/>
      <c r="E17" s="790"/>
      <c r="F17" s="790"/>
      <c r="H17" s="912" t="s">
        <v>13</v>
      </c>
      <c r="I17" s="912"/>
      <c r="J17" s="912"/>
      <c r="K17" s="792"/>
      <c r="L17" s="792"/>
      <c r="M17" s="792"/>
    </row>
    <row r="18" spans="1:30" x14ac:dyDescent="0.2">
      <c r="A18" s="340"/>
      <c r="B18" s="802"/>
      <c r="C18" s="802"/>
      <c r="D18" s="800"/>
      <c r="E18" s="800"/>
      <c r="F18" s="802"/>
      <c r="G18" s="802"/>
      <c r="H18" s="300"/>
      <c r="I18" s="301"/>
      <c r="J18" s="301"/>
    </row>
    <row r="19" spans="1:30" x14ac:dyDescent="0.2">
      <c r="A19" s="340" t="s">
        <v>50</v>
      </c>
      <c r="B19" s="790"/>
      <c r="C19" s="790"/>
      <c r="D19" s="790"/>
      <c r="E19" s="790"/>
      <c r="F19" s="790"/>
      <c r="H19" s="913" t="s">
        <v>380</v>
      </c>
      <c r="I19" s="913"/>
      <c r="J19" s="913"/>
      <c r="K19" s="807"/>
      <c r="L19" s="807"/>
      <c r="M19" s="807"/>
    </row>
    <row r="20" spans="1:30" ht="12.6" customHeight="1" x14ac:dyDescent="0.2"/>
    <row r="21" spans="1:30" ht="12.6" customHeight="1" x14ac:dyDescent="0.2">
      <c r="A21" s="223" t="s">
        <v>416</v>
      </c>
    </row>
    <row r="22" spans="1:30" x14ac:dyDescent="0.2">
      <c r="A22" s="210" t="str">
        <f>gestion!$V$60</f>
        <v>Chaque Club enverra la candidature des athlètes en couple contenant le résultat final de chacune des compétitions</v>
      </c>
    </row>
    <row r="23" spans="1:30" x14ac:dyDescent="0.2">
      <c r="A23" s="210" t="str">
        <f>gestion!$V$61</f>
        <v>auxquelles ils/elles ont participé (régionales, provinciales, nationales, internationales &amp; mondiales), peu importe le</v>
      </c>
    </row>
    <row r="24" spans="1:30" x14ac:dyDescent="0.2">
      <c r="A24" s="210" t="str">
        <f>gestion!$V$62</f>
        <v>résultat.  Le comité examinera l'ensemble des dossiers et déterminera le couple lauréat.  Un seul couple par</v>
      </c>
    </row>
    <row r="25" spans="1:30" x14ac:dyDescent="0.2">
      <c r="A25" s="210" t="str">
        <f>gestion!$V$63</f>
        <v>catégorie sera honoré.</v>
      </c>
    </row>
    <row r="26" spans="1:30" ht="15" customHeight="1" x14ac:dyDescent="0.2">
      <c r="A26" s="225"/>
      <c r="B26" s="222"/>
      <c r="C26" s="222"/>
      <c r="D26" s="222"/>
      <c r="E26" s="222"/>
      <c r="F26" s="226"/>
    </row>
    <row r="27" spans="1:30" ht="15" customHeight="1" x14ac:dyDescent="0.2">
      <c r="A27" s="846" t="s">
        <v>397</v>
      </c>
      <c r="B27" s="846"/>
      <c r="C27" s="846"/>
      <c r="D27" s="846"/>
      <c r="E27" s="846"/>
      <c r="F27" s="846"/>
      <c r="G27" s="846"/>
      <c r="H27" s="846"/>
      <c r="I27" s="846"/>
      <c r="J27" s="846"/>
      <c r="K27" s="846"/>
      <c r="L27" s="846"/>
      <c r="M27" s="846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</row>
    <row r="28" spans="1:30" ht="15" customHeight="1" x14ac:dyDescent="0.2">
      <c r="A28" s="256"/>
      <c r="B28" s="256"/>
      <c r="C28" s="256"/>
      <c r="D28" s="256"/>
      <c r="E28" s="256"/>
      <c r="F28" s="256"/>
      <c r="G28" s="256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</row>
    <row r="29" spans="1:30" ht="15" customHeight="1" thickBot="1" x14ac:dyDescent="0.25">
      <c r="A29" s="265" t="s">
        <v>394</v>
      </c>
      <c r="B29" s="331">
        <v>2</v>
      </c>
      <c r="C29" s="331">
        <v>3</v>
      </c>
      <c r="D29" s="331">
        <v>4</v>
      </c>
      <c r="E29" s="847">
        <v>5</v>
      </c>
      <c r="F29" s="847"/>
      <c r="G29" s="331">
        <v>6</v>
      </c>
      <c r="H29" s="847">
        <v>7</v>
      </c>
      <c r="I29" s="847"/>
      <c r="J29" s="268">
        <v>8</v>
      </c>
      <c r="K29" s="331">
        <v>9</v>
      </c>
      <c r="L29" s="331">
        <v>10</v>
      </c>
      <c r="M29" s="269">
        <v>11</v>
      </c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</row>
    <row r="30" spans="1:30" ht="27.75" customHeight="1" thickTop="1" x14ac:dyDescent="0.2">
      <c r="A30" s="270" t="s">
        <v>5</v>
      </c>
      <c r="B30" s="271" t="s">
        <v>291</v>
      </c>
      <c r="C30" s="271" t="s">
        <v>292</v>
      </c>
      <c r="D30" s="330" t="s">
        <v>400</v>
      </c>
      <c r="E30" s="845" t="s">
        <v>398</v>
      </c>
      <c r="F30" s="845"/>
      <c r="G30" s="271" t="s">
        <v>396</v>
      </c>
      <c r="H30" s="845" t="s">
        <v>395</v>
      </c>
      <c r="I30" s="845"/>
      <c r="J30" s="330" t="s">
        <v>399</v>
      </c>
      <c r="K30" s="271" t="s">
        <v>89</v>
      </c>
      <c r="L30" s="271" t="s">
        <v>90</v>
      </c>
      <c r="M30" s="274" t="s">
        <v>91</v>
      </c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</row>
    <row r="31" spans="1:30" ht="15" customHeight="1" x14ac:dyDescent="0.2">
      <c r="A31" s="225"/>
      <c r="B31" s="222"/>
      <c r="C31" s="222"/>
      <c r="D31" s="222"/>
      <c r="E31" s="222"/>
      <c r="F31" s="226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</row>
    <row r="32" spans="1:30" x14ac:dyDescent="0.2">
      <c r="A32" s="223" t="s">
        <v>419</v>
      </c>
      <c r="E32" s="225"/>
      <c r="F32" s="225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</row>
    <row r="33" spans="1:30" x14ac:dyDescent="0.2">
      <c r="A33" s="782" t="s">
        <v>481</v>
      </c>
      <c r="B33" s="782"/>
      <c r="C33" s="782"/>
      <c r="D33" s="782"/>
      <c r="E33" s="782"/>
      <c r="F33" s="782"/>
      <c r="G33" s="782"/>
      <c r="H33" s="782"/>
      <c r="I33" s="782"/>
      <c r="J33" s="782"/>
      <c r="K33" s="782"/>
      <c r="L33" s="782"/>
      <c r="M33" s="78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</row>
    <row r="34" spans="1:30" x14ac:dyDescent="0.2">
      <c r="A34" s="782" t="s">
        <v>480</v>
      </c>
      <c r="B34" s="782"/>
      <c r="C34" s="782"/>
      <c r="D34" s="782"/>
      <c r="E34" s="782"/>
      <c r="F34" s="782"/>
      <c r="G34" s="782"/>
      <c r="H34" s="782"/>
      <c r="I34" s="782"/>
      <c r="J34" s="782"/>
      <c r="K34" s="782"/>
      <c r="L34" s="782"/>
      <c r="M34" s="78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</row>
    <row r="35" spans="1:30" x14ac:dyDescent="0.2">
      <c r="A35" s="782" t="s">
        <v>479</v>
      </c>
      <c r="B35" s="782"/>
      <c r="C35" s="782"/>
      <c r="D35" s="782"/>
      <c r="E35" s="782"/>
      <c r="F35" s="782"/>
      <c r="G35" s="782"/>
      <c r="H35" s="782"/>
      <c r="I35" s="782"/>
      <c r="J35" s="782"/>
      <c r="K35" s="782"/>
      <c r="L35" s="782"/>
      <c r="M35" s="78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</row>
    <row r="36" spans="1:30" x14ac:dyDescent="0.2">
      <c r="A36" s="782" t="s">
        <v>482</v>
      </c>
      <c r="B36" s="782"/>
      <c r="C36" s="782"/>
      <c r="D36" s="782"/>
      <c r="E36" s="782"/>
      <c r="F36" s="782"/>
      <c r="G36" s="782"/>
      <c r="H36" s="782"/>
      <c r="I36" s="782"/>
      <c r="J36" s="782"/>
      <c r="K36" s="782"/>
      <c r="L36" s="782"/>
      <c r="M36" s="78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</row>
    <row r="37" spans="1:30" ht="15.75" x14ac:dyDescent="0.25">
      <c r="A37" s="316" t="str">
        <f>gestion!$V$74</f>
        <v>S.V.P. inscrire toutes les informations du ou de la partenaire</v>
      </c>
    </row>
    <row r="38" spans="1:30" x14ac:dyDescent="0.2">
      <c r="A38" s="332" t="str">
        <f>gestion!$V$43</f>
        <v xml:space="preserve">N.B. :  Joindre une copie très lisible des résultats de compétition </v>
      </c>
      <c r="B38" s="326"/>
      <c r="C38" s="326"/>
      <c r="D38" s="326"/>
      <c r="E38" s="326"/>
      <c r="F38" s="326"/>
      <c r="G38" s="326"/>
      <c r="H38" s="326"/>
      <c r="I38" s="326"/>
      <c r="J38" s="326"/>
      <c r="K38" s="326"/>
      <c r="L38" s="326"/>
      <c r="M38" s="326"/>
    </row>
    <row r="39" spans="1:30" x14ac:dyDescent="0.2">
      <c r="A39" s="811"/>
      <c r="B39" s="811"/>
      <c r="C39" s="811"/>
      <c r="D39" s="811"/>
      <c r="E39" s="811"/>
      <c r="F39" s="811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</row>
    <row r="40" spans="1:30" s="278" customFormat="1" x14ac:dyDescent="0.2">
      <c r="A40" s="277" t="s">
        <v>31</v>
      </c>
      <c r="B40" s="841" t="s">
        <v>388</v>
      </c>
      <c r="C40" s="842"/>
      <c r="D40" s="841" t="s">
        <v>389</v>
      </c>
      <c r="E40" s="842"/>
      <c r="F40" s="841" t="s">
        <v>32</v>
      </c>
      <c r="G40" s="842"/>
      <c r="H40" s="857" t="s">
        <v>6</v>
      </c>
      <c r="I40" s="858"/>
    </row>
    <row r="41" spans="1:30" x14ac:dyDescent="0.2">
      <c r="A41" s="279" t="str">
        <f>+gestion!W13</f>
        <v>Invitation Rosemère Jan. 2019</v>
      </c>
      <c r="B41" s="819"/>
      <c r="C41" s="820"/>
      <c r="D41" s="819"/>
      <c r="E41" s="820"/>
      <c r="F41" s="819"/>
      <c r="G41" s="820"/>
      <c r="H41" s="821" t="str">
        <f>IF(OR(B41&lt;2,B41="",F41="",F41&lt;1,F41&gt;B41-1,D41="",D41&lt;=1,D41&gt;11,AND(B41&gt;=5,F41&gt;=5)),"",IF(B41&gt;=5,VLOOKUP(F41,tableau!$C$1:$M$6,HLOOKUP(D41,tableau!$C$1:$M$1,1,FALSE),FALSE),IF(B41=4,VLOOKUP(F41,tableau!$C$7:$M$9,HLOOKUP(D41,tableau!$C$1:$M$1,1,FALSE),FALSE),IF(B41=3,VLOOKUP(F41,tableau!$C$10:$M$11,HLOOKUP(D41,tableau!$C$1:$M$1,1,FALSE),FALSE),IF(B41=2,VLOOKUP(F41,tableau!$C$12:$M$12,HLOOKUP(D41,tableau!$C$1:$M$1,1,FALSE),FALSE),"")))))</f>
        <v/>
      </c>
      <c r="I41" s="82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</row>
    <row r="42" spans="1:30" x14ac:dyDescent="0.2">
      <c r="A42" s="282" t="str">
        <f>+gestion!W14</f>
        <v>Jeux du Québec</v>
      </c>
      <c r="B42" s="826"/>
      <c r="C42" s="827"/>
      <c r="D42" s="826"/>
      <c r="E42" s="827"/>
      <c r="F42" s="826"/>
      <c r="G42" s="827"/>
      <c r="H42" s="830" t="str">
        <f>IF(OR(B42&lt;2,B42="",F42="",F42&lt;1,F42&gt;B42-1,D42="",D42&lt;=1,D42&gt;11,AND(B42&gt;=5,F42&gt;=5)),"",IF(B42&gt;=5,VLOOKUP(F42,tableau!$C$1:$M$6,HLOOKUP(D42,tableau!$C$1:$M$1,1,FALSE),FALSE),IF(B42=4,VLOOKUP(F42,tableau!$C$7:$M$9,HLOOKUP(D42,tableau!$C$1:$M$1,1,FALSE),FALSE),IF(B42=3,VLOOKUP(F42,tableau!$C$10:$M$11,HLOOKUP(D42,tableau!$C$1:$M$1,1,FALSE),FALSE),IF(B42=2,VLOOKUP(F42,tableau!$C$12:$M$12,HLOOKUP(D42,tableau!$C$1:$M$1,1,FALSE),FALSE),"")))))</f>
        <v/>
      </c>
      <c r="I42" s="831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</row>
    <row r="43" spans="1:30" x14ac:dyDescent="0.2">
      <c r="A43" s="283" t="str">
        <f>+gestion!X14</f>
        <v>Finale Régionale</v>
      </c>
      <c r="B43" s="828"/>
      <c r="C43" s="829"/>
      <c r="D43" s="828"/>
      <c r="E43" s="829"/>
      <c r="F43" s="828"/>
      <c r="G43" s="829"/>
      <c r="H43" s="832"/>
      <c r="I43" s="833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</row>
    <row r="44" spans="1:30" x14ac:dyDescent="0.2">
      <c r="A44" s="279" t="str">
        <f>+gestion!W15</f>
        <v>Invitation Lachute</v>
      </c>
      <c r="B44" s="819"/>
      <c r="C44" s="820"/>
      <c r="D44" s="819"/>
      <c r="E44" s="820"/>
      <c r="F44" s="819"/>
      <c r="G44" s="820"/>
      <c r="H44" s="821" t="str">
        <f>IF(OR(B44&lt;2,B44="",F44="",F44&lt;1,F44&gt;B44-1,D44="",D44&lt;=1,D44&gt;11,AND(B44&gt;=5,F44&gt;=5)),"",IF(B44&gt;=5,VLOOKUP(F44,tableau!$C$1:$M$6,HLOOKUP(D44,tableau!$C$1:$M$1,1,FALSE),FALSE),IF(B44=4,VLOOKUP(F44,tableau!$C$7:$M$9,HLOOKUP(D44,tableau!$C$1:$M$1,1,FALSE),FALSE),IF(B44=3,VLOOKUP(F44,tableau!$C$10:$M$11,HLOOKUP(D44,tableau!$C$1:$M$1,1,FALSE),FALSE),IF(B44=2,VLOOKUP(F44,tableau!$C$12:$M$12,HLOOKUP(D44,tableau!$C$1:$M$1,1,FALSE),FALSE),"")))))</f>
        <v/>
      </c>
      <c r="I44" s="82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</row>
    <row r="45" spans="1:30" x14ac:dyDescent="0.2">
      <c r="A45" s="282" t="str">
        <f>+gestion!W16</f>
        <v>Jeux du Québec</v>
      </c>
      <c r="B45" s="825"/>
      <c r="C45" s="825"/>
      <c r="D45" s="825"/>
      <c r="E45" s="825"/>
      <c r="F45" s="825"/>
      <c r="G45" s="825"/>
      <c r="H45" s="830">
        <f>IF(ISTEXT(F45)=TRUE,0,IF(F45&gt;=1,IF(F45&gt;=11,1,HLOOKUP(F45,tableau!$C$16:$L$18,2,FALSE)),0))</f>
        <v>0</v>
      </c>
      <c r="I45" s="831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</row>
    <row r="46" spans="1:30" x14ac:dyDescent="0.2">
      <c r="A46" s="283" t="str">
        <f>+gestion!X22</f>
        <v>Finale Provinciale</v>
      </c>
      <c r="B46" s="825"/>
      <c r="C46" s="825"/>
      <c r="D46" s="825"/>
      <c r="E46" s="825"/>
      <c r="F46" s="825"/>
      <c r="G46" s="825"/>
      <c r="H46" s="832"/>
      <c r="I46" s="833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</row>
    <row r="47" spans="1:30" x14ac:dyDescent="0.2">
      <c r="A47" s="282" t="str">
        <f>+gestion!W3</f>
        <v>Provinciaux d'été</v>
      </c>
      <c r="B47" s="819"/>
      <c r="C47" s="820"/>
      <c r="D47" s="819"/>
      <c r="E47" s="820"/>
      <c r="F47" s="819"/>
      <c r="G47" s="820"/>
      <c r="H47" s="821">
        <f>IF(ISTEXT(F47)=TRUE,0,IF(F47&gt;=1,IF(F47&gt;=11,1,HLOOKUP(F47,tableau!$C$16:$L$18,2,FALSE)),0))</f>
        <v>0</v>
      </c>
      <c r="I47" s="82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</row>
    <row r="48" spans="1:30" x14ac:dyDescent="0.2">
      <c r="A48" s="282" t="str">
        <f>gestion!W7</f>
        <v>Georges-Ethier</v>
      </c>
      <c r="B48" s="819"/>
      <c r="C48" s="820"/>
      <c r="D48" s="819"/>
      <c r="E48" s="820"/>
      <c r="F48" s="819"/>
      <c r="G48" s="820"/>
      <c r="H48" s="821">
        <f>IF(ISTEXT(F48)=TRUE,0,IF(F48&gt;=1,IF(F48&gt;=11,1,HLOOKUP(F48,tableau!$C$16:$L$18,2,FALSE)),0))</f>
        <v>0</v>
      </c>
      <c r="I48" s="82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</row>
    <row r="49" spans="1:30" x14ac:dyDescent="0.2">
      <c r="A49" s="282" t="str">
        <f>gestion!W9</f>
        <v>Défi Patinage Canada</v>
      </c>
      <c r="B49" s="819"/>
      <c r="C49" s="820"/>
      <c r="D49" s="819"/>
      <c r="E49" s="820"/>
      <c r="F49" s="819"/>
      <c r="G49" s="820"/>
      <c r="H49" s="821">
        <f>IF(ISTEXT(F49)=TRUE,0,IF(F49&gt;=1,IF(F49&gt;=11,3,HLOOKUP(F49,tableau!$C$16:$L$18,3,FALSE)),0))</f>
        <v>0</v>
      </c>
      <c r="I49" s="82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</row>
    <row r="50" spans="1:30" x14ac:dyDescent="0.2">
      <c r="A50" s="282" t="str">
        <f>+gestion!W17</f>
        <v>Invitation Richard Gauthier</v>
      </c>
      <c r="B50" s="819"/>
      <c r="C50" s="820"/>
      <c r="D50" s="819"/>
      <c r="E50" s="820"/>
      <c r="F50" s="819"/>
      <c r="G50" s="820"/>
      <c r="H50" s="821" t="str">
        <f>IF(OR(B50&lt;2,B50="",F50="",F50&lt;1,F50&gt;B50-1,D50="",D50&lt;=1,D50&gt;11,AND(B50&gt;=5,F50&gt;=5)),"",IF(B50&gt;=5,VLOOKUP(F50,tableau!$C$1:$M$6,HLOOKUP(D50,tableau!$C$1:$M$1,1,FALSE),FALSE),IF(B50=4,VLOOKUP(F50,tableau!$C$7:$M$9,HLOOKUP(D50,tableau!$C$1:$M$1,1,FALSE),FALSE),IF(B50=3,VLOOKUP(F50,tableau!$C$10:$M$11,HLOOKUP(D50,tableau!$C$1:$M$1,1,FALSE),FALSE),IF(B50=2,VLOOKUP(F50,tableau!$C$12:$M$12,HLOOKUP(D50,tableau!$C$1:$M$1,1,FALSE),FALSE),"")))))</f>
        <v/>
      </c>
      <c r="I50" s="82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</row>
    <row r="51" spans="1:30" x14ac:dyDescent="0.2">
      <c r="A51" s="282" t="str">
        <f>+gestion!W18</f>
        <v>Invitation St-Eustache</v>
      </c>
      <c r="B51" s="819"/>
      <c r="C51" s="820"/>
      <c r="D51" s="819"/>
      <c r="E51" s="820"/>
      <c r="F51" s="819"/>
      <c r="G51" s="820"/>
      <c r="H51" s="821" t="str">
        <f>IF(OR(B51&lt;2,B51="",F51="",F51&lt;1,F51&gt;B51-1,D51="",D51&lt;=1,D51&gt;11,AND(B51&gt;=5,F51&gt;=5)),"",IF(B51&gt;=5,VLOOKUP(F51,tableau!$C$1:$M$6,HLOOKUP(D51,tableau!$C$1:$M$1,1,FALSE),FALSE),IF(B51=4,VLOOKUP(F51,tableau!$C$7:$M$9,HLOOKUP(D51,tableau!$C$1:$M$1,1,FALSE),FALSE),IF(B51=3,VLOOKUP(F51,tableau!$C$10:$M$11,HLOOKUP(D51,tableau!$C$1:$M$1,1,FALSE),FALSE),IF(B51=2,VLOOKUP(F51,tableau!$C$12:$M$12,HLOOKUP(D51,tableau!$C$1:$M$1,1,FALSE),FALSE),"")))))</f>
        <v/>
      </c>
      <c r="I51" s="82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</row>
    <row r="52" spans="1:30" x14ac:dyDescent="0.2">
      <c r="A52" s="279" t="str">
        <f>+gestion!X13</f>
        <v>Invitation Rosemère Déc. 2019</v>
      </c>
      <c r="B52" s="819"/>
      <c r="C52" s="820"/>
      <c r="D52" s="819"/>
      <c r="E52" s="820"/>
      <c r="F52" s="819"/>
      <c r="G52" s="820"/>
      <c r="H52" s="821" t="str">
        <f>IF(OR(B52&lt;2,B52="",F52="",F52&lt;1,F52&gt;B52-1,D52="",D52&lt;=1,D52&gt;11,AND(B52&gt;=5,F52&gt;=5)),"",IF(B52&gt;=5,VLOOKUP(F52,tableau!$C$1:$M$6,HLOOKUP(D52,tableau!$C$1:$M$1,1,FALSE),FALSE),IF(B52=4,VLOOKUP(F52,tableau!$C$7:$M$9,HLOOKUP(D52,tableau!$C$1:$M$1,1,FALSE),FALSE),IF(B52=3,VLOOKUP(F52,tableau!$C$10:$M$11,HLOOKUP(D52,tableau!$C$1:$M$1,1,FALSE),FALSE),IF(B52=2,VLOOKUP(F52,tableau!$C$12:$M$12,HLOOKUP(D52,tableau!$C$1:$M$1,1,FALSE),FALSE),"")))))</f>
        <v/>
      </c>
      <c r="I52" s="82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</row>
    <row r="53" spans="1:30" x14ac:dyDescent="0.2">
      <c r="A53" s="279" t="str">
        <f>+gestion!W12</f>
        <v>Section B 2020</v>
      </c>
      <c r="B53" s="819"/>
      <c r="C53" s="820"/>
      <c r="D53" s="819"/>
      <c r="E53" s="820"/>
      <c r="F53" s="819"/>
      <c r="G53" s="820"/>
      <c r="H53" s="821">
        <f>IF(ISTEXT(F53)=TRUE,0,IF(F53&gt;=1,IF(F53&gt;=11,1,HLOOKUP(F53,tableau!$C$16:$L$18,2,FALSE)),0))</f>
        <v>0</v>
      </c>
      <c r="I53" s="82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</row>
    <row r="54" spans="1:30" s="264" customFormat="1" ht="13.5" thickBot="1" x14ac:dyDescent="0.25">
      <c r="A54" s="262"/>
      <c r="B54" s="262"/>
      <c r="C54" s="329"/>
      <c r="D54" s="329"/>
      <c r="E54" s="223"/>
      <c r="F54" s="911" t="s">
        <v>36</v>
      </c>
      <c r="G54" s="911"/>
      <c r="H54" s="834">
        <f>SUM(H41:H53)</f>
        <v>0</v>
      </c>
      <c r="I54" s="834"/>
    </row>
    <row r="55" spans="1:30" ht="13.5" thickTop="1" x14ac:dyDescent="0.2">
      <c r="A55" s="851"/>
      <c r="B55" s="851"/>
      <c r="C55" s="851"/>
      <c r="D55" s="851"/>
      <c r="E55" s="851"/>
      <c r="F55" s="851"/>
      <c r="G55" s="851"/>
      <c r="H55" s="210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</row>
    <row r="56" spans="1:30" x14ac:dyDescent="0.2">
      <c r="A56" s="851"/>
      <c r="B56" s="851"/>
      <c r="C56" s="851"/>
      <c r="D56" s="851"/>
      <c r="E56" s="851"/>
      <c r="F56" s="851"/>
      <c r="G56" s="851"/>
      <c r="H56" s="210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</row>
    <row r="57" spans="1:30" x14ac:dyDescent="0.2">
      <c r="H57" s="210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</row>
    <row r="58" spans="1:30" x14ac:dyDescent="0.2">
      <c r="C58" s="339" t="s">
        <v>52</v>
      </c>
      <c r="D58" s="339"/>
      <c r="H58" s="781" t="str">
        <f>+'données a remplir'!$F$8</f>
        <v/>
      </c>
      <c r="I58" s="781"/>
      <c r="J58" s="781"/>
      <c r="K58" s="781"/>
      <c r="L58" s="781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</row>
    <row r="59" spans="1:30" x14ac:dyDescent="0.2">
      <c r="C59" s="339"/>
      <c r="D59" s="245"/>
      <c r="H59" s="245"/>
      <c r="I59" s="245"/>
      <c r="J59" s="245"/>
      <c r="K59" s="245"/>
      <c r="L59" s="245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</row>
    <row r="60" spans="1:30" x14ac:dyDescent="0.2">
      <c r="C60" s="339" t="s">
        <v>53</v>
      </c>
      <c r="D60" s="339"/>
      <c r="H60" s="781" t="str">
        <f>+'données a remplir'!F9</f>
        <v/>
      </c>
      <c r="I60" s="781"/>
      <c r="J60" s="781"/>
      <c r="K60" s="781"/>
      <c r="L60" s="781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</row>
    <row r="61" spans="1:30" x14ac:dyDescent="0.2">
      <c r="C61" s="339"/>
      <c r="D61" s="245"/>
      <c r="H61" s="245"/>
      <c r="I61" s="245"/>
      <c r="J61" s="245"/>
      <c r="K61" s="245"/>
      <c r="L61" s="245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  <c r="AA61" s="212"/>
      <c r="AB61" s="212"/>
      <c r="AC61" s="212"/>
      <c r="AD61" s="212"/>
    </row>
    <row r="62" spans="1:30" x14ac:dyDescent="0.2">
      <c r="C62" s="780" t="s">
        <v>54</v>
      </c>
      <c r="D62" s="780"/>
      <c r="H62" s="781" t="str">
        <f>+'données a remplir'!$F$10</f>
        <v/>
      </c>
      <c r="I62" s="781"/>
      <c r="J62" s="781"/>
      <c r="K62" s="781"/>
      <c r="L62" s="781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</row>
  </sheetData>
  <sheetProtection algorithmName="SHA-512" hashValue="kFHVnrJc+ww4dD7dicZaEp90WSyBiM/rNHjNYdF7L2MfCcwGAlBsYe5DNqhACl6VOiTlG0hDrOyd1AXDjNkBtw==" saltValue="3VIenfDMl7JwDCwEGu8+dg==" spinCount="100000" sheet="1"/>
  <protectedRanges>
    <protectedRange sqref="B8:F10 K8:M10 B15:F19 K15:M19" name="Plage1"/>
    <protectedRange sqref="B41:G53" name="Plage2"/>
  </protectedRanges>
  <mergeCells count="95">
    <mergeCell ref="A2:M2"/>
    <mergeCell ref="A3:M3"/>
    <mergeCell ref="A4:M4"/>
    <mergeCell ref="A5:M5"/>
    <mergeCell ref="A6:M6"/>
    <mergeCell ref="K8:M8"/>
    <mergeCell ref="B10:F10"/>
    <mergeCell ref="H10:J10"/>
    <mergeCell ref="K10:M10"/>
    <mergeCell ref="B11:C11"/>
    <mergeCell ref="D11:E11"/>
    <mergeCell ref="F11:G11"/>
    <mergeCell ref="B8:F8"/>
    <mergeCell ref="H8:J8"/>
    <mergeCell ref="A27:M27"/>
    <mergeCell ref="K19:M19"/>
    <mergeCell ref="B12:F12"/>
    <mergeCell ref="H12:J12"/>
    <mergeCell ref="B15:F15"/>
    <mergeCell ref="H15:J15"/>
    <mergeCell ref="K15:M15"/>
    <mergeCell ref="B17:F17"/>
    <mergeCell ref="H17:J17"/>
    <mergeCell ref="K17:M17"/>
    <mergeCell ref="K12:M12"/>
    <mergeCell ref="B18:C18"/>
    <mergeCell ref="D18:E18"/>
    <mergeCell ref="F18:G18"/>
    <mergeCell ref="B19:F19"/>
    <mergeCell ref="H19:J19"/>
    <mergeCell ref="H29:I29"/>
    <mergeCell ref="E30:F30"/>
    <mergeCell ref="H30:I30"/>
    <mergeCell ref="A33:M33"/>
    <mergeCell ref="A39:F39"/>
    <mergeCell ref="A34:M34"/>
    <mergeCell ref="A35:M35"/>
    <mergeCell ref="A36:M36"/>
    <mergeCell ref="E29:F29"/>
    <mergeCell ref="B40:C40"/>
    <mergeCell ref="D40:E40"/>
    <mergeCell ref="F40:G40"/>
    <mergeCell ref="H40:I40"/>
    <mergeCell ref="H41:I41"/>
    <mergeCell ref="B41:C41"/>
    <mergeCell ref="D41:E41"/>
    <mergeCell ref="F41:G41"/>
    <mergeCell ref="B47:C47"/>
    <mergeCell ref="D47:E47"/>
    <mergeCell ref="F47:G47"/>
    <mergeCell ref="H47:I47"/>
    <mergeCell ref="B42:C43"/>
    <mergeCell ref="D42:E43"/>
    <mergeCell ref="F42:G43"/>
    <mergeCell ref="B45:C46"/>
    <mergeCell ref="D45:E46"/>
    <mergeCell ref="F45:G46"/>
    <mergeCell ref="H45:I46"/>
    <mergeCell ref="B44:C44"/>
    <mergeCell ref="D44:E44"/>
    <mergeCell ref="F44:G44"/>
    <mergeCell ref="H44:I44"/>
    <mergeCell ref="A56:G56"/>
    <mergeCell ref="H58:L58"/>
    <mergeCell ref="B51:C51"/>
    <mergeCell ref="D51:E51"/>
    <mergeCell ref="F51:G51"/>
    <mergeCell ref="B53:C53"/>
    <mergeCell ref="D53:E53"/>
    <mergeCell ref="F53:G53"/>
    <mergeCell ref="B52:C52"/>
    <mergeCell ref="D52:E52"/>
    <mergeCell ref="F52:G52"/>
    <mergeCell ref="H52:I52"/>
    <mergeCell ref="D50:E50"/>
    <mergeCell ref="F50:G50"/>
    <mergeCell ref="F54:G54"/>
    <mergeCell ref="H50:I50"/>
    <mergeCell ref="H51:I51"/>
    <mergeCell ref="H49:I49"/>
    <mergeCell ref="H48:I48"/>
    <mergeCell ref="H42:I43"/>
    <mergeCell ref="H60:L60"/>
    <mergeCell ref="C62:D62"/>
    <mergeCell ref="H62:L62"/>
    <mergeCell ref="B48:C48"/>
    <mergeCell ref="D48:E48"/>
    <mergeCell ref="F48:G48"/>
    <mergeCell ref="A55:G55"/>
    <mergeCell ref="F49:G49"/>
    <mergeCell ref="B49:C49"/>
    <mergeCell ref="D49:E49"/>
    <mergeCell ref="H53:I53"/>
    <mergeCell ref="H54:I54"/>
    <mergeCell ref="B50:C50"/>
  </mergeCells>
  <dataValidations count="1">
    <dataValidation type="list" allowBlank="1" showInputMessage="1" showErrorMessage="1" promptTitle="Menu_BYE" sqref="M35:M36 I47:I49 I45 I53" xr:uid="{00000000-0002-0000-2800-000000000000}">
      <formula1>Menu_Bye</formula1>
    </dataValidation>
  </dataValidations>
  <printOptions horizontalCentered="1"/>
  <pageMargins left="0" right="0" top="0.55118110236220474" bottom="0.35433070866141736" header="0.31496062992125984" footer="0.31496062992125984"/>
  <pageSetup scale="86" orientation="portrait" r:id="rId1"/>
  <headerFooter>
    <oddHeader>&amp;LLauréats 2019</oddHeader>
    <oddFooter>&amp;C&amp;14PATINAGE LAURENTIDES&amp;R&amp;A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92D050"/>
  </sheetPr>
  <dimension ref="A1:AD62"/>
  <sheetViews>
    <sheetView showGridLines="0" zoomScaleNormal="100" workbookViewId="0">
      <selection activeCell="B8" sqref="B8:F8"/>
    </sheetView>
  </sheetViews>
  <sheetFormatPr baseColWidth="10" defaultRowHeight="12.75" x14ac:dyDescent="0.2"/>
  <cols>
    <col min="1" max="1" width="25.85546875" style="210" customWidth="1"/>
    <col min="2" max="2" width="8.7109375" style="210" customWidth="1"/>
    <col min="3" max="3" width="7.28515625" style="210" customWidth="1"/>
    <col min="4" max="4" width="8.85546875" style="210" customWidth="1"/>
    <col min="5" max="5" width="7.28515625" style="210" customWidth="1"/>
    <col min="6" max="7" width="8.85546875" style="210" customWidth="1"/>
    <col min="8" max="8" width="7.28515625" style="211" customWidth="1"/>
    <col min="9" max="12" width="7.28515625" style="210" customWidth="1"/>
    <col min="13" max="13" width="12.140625" style="210" customWidth="1"/>
    <col min="14" max="30" width="11.42578125" style="210"/>
    <col min="31" max="16384" width="11.42578125" style="212"/>
  </cols>
  <sheetData>
    <row r="1" spans="1:30" x14ac:dyDescent="0.2">
      <c r="A1" s="209"/>
      <c r="B1" s="209"/>
      <c r="C1" s="209"/>
      <c r="D1" s="209"/>
      <c r="E1" s="209"/>
      <c r="F1" s="209"/>
    </row>
    <row r="2" spans="1:30" x14ac:dyDescent="0.2">
      <c r="A2" s="794" t="s">
        <v>14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</row>
    <row r="3" spans="1:30" x14ac:dyDescent="0.2">
      <c r="A3" s="795" t="s">
        <v>43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</row>
    <row r="4" spans="1:30" s="214" customForma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</row>
    <row r="5" spans="1:30" s="214" customFormat="1" ht="15.75" customHeight="1" x14ac:dyDescent="0.25">
      <c r="A5" s="799" t="s">
        <v>5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  <c r="N5" s="215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</row>
    <row r="6" spans="1:30" s="214" customFormat="1" ht="15.75" customHeight="1" x14ac:dyDescent="0.25">
      <c r="A6" s="801" t="str">
        <f>+gestion!B43</f>
        <v>COUPLE DE DANSE PRÉ-NOVICE</v>
      </c>
      <c r="B6" s="801"/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1"/>
      <c r="N6" s="215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</row>
    <row r="8" spans="1:30" x14ac:dyDescent="0.2">
      <c r="A8" s="216" t="s">
        <v>410</v>
      </c>
      <c r="B8" s="790"/>
      <c r="C8" s="790"/>
      <c r="D8" s="790"/>
      <c r="E8" s="790"/>
      <c r="F8" s="790"/>
      <c r="H8" s="912" t="s">
        <v>51</v>
      </c>
      <c r="I8" s="912"/>
      <c r="J8" s="912"/>
      <c r="K8" s="792"/>
      <c r="L8" s="792"/>
      <c r="M8" s="792"/>
    </row>
    <row r="9" spans="1:30" x14ac:dyDescent="0.2">
      <c r="A9" s="216"/>
      <c r="B9" s="217"/>
      <c r="C9" s="217"/>
      <c r="D9" s="217"/>
      <c r="E9" s="217"/>
      <c r="F9" s="217"/>
      <c r="H9" s="334"/>
      <c r="I9" s="334"/>
      <c r="J9" s="334"/>
      <c r="K9" s="218"/>
      <c r="L9" s="218"/>
      <c r="M9" s="218"/>
    </row>
    <row r="10" spans="1:30" x14ac:dyDescent="0.2">
      <c r="A10" s="216" t="s">
        <v>74</v>
      </c>
      <c r="B10" s="790"/>
      <c r="C10" s="790"/>
      <c r="D10" s="790"/>
      <c r="E10" s="790"/>
      <c r="F10" s="790"/>
      <c r="H10" s="912" t="s">
        <v>13</v>
      </c>
      <c r="I10" s="912"/>
      <c r="J10" s="912"/>
      <c r="K10" s="792"/>
      <c r="L10" s="792"/>
      <c r="M10" s="792"/>
    </row>
    <row r="11" spans="1:30" x14ac:dyDescent="0.2">
      <c r="A11" s="340"/>
      <c r="B11" s="802"/>
      <c r="C11" s="802"/>
      <c r="D11" s="800"/>
      <c r="E11" s="800"/>
      <c r="F11" s="802"/>
      <c r="G11" s="802"/>
      <c r="H11" s="300"/>
      <c r="I11" s="301"/>
      <c r="J11" s="301"/>
    </row>
    <row r="12" spans="1:30" x14ac:dyDescent="0.2">
      <c r="A12" s="523" t="s">
        <v>50</v>
      </c>
      <c r="B12" s="790">
        <f>+'données a remplir'!E7</f>
        <v>0</v>
      </c>
      <c r="C12" s="790"/>
      <c r="D12" s="790"/>
      <c r="E12" s="790"/>
      <c r="F12" s="790"/>
      <c r="H12" s="913" t="s">
        <v>380</v>
      </c>
      <c r="I12" s="913"/>
      <c r="J12" s="913"/>
      <c r="K12" s="807">
        <f>+'données a remplir'!E6</f>
        <v>0</v>
      </c>
      <c r="L12" s="807"/>
      <c r="M12" s="807"/>
    </row>
    <row r="13" spans="1:30" x14ac:dyDescent="0.2">
      <c r="A13" s="340"/>
      <c r="B13" s="313"/>
      <c r="C13" s="313"/>
      <c r="D13" s="313"/>
      <c r="E13" s="313"/>
      <c r="F13" s="313"/>
      <c r="H13" s="335"/>
      <c r="I13" s="335"/>
      <c r="J13" s="335"/>
      <c r="K13" s="314"/>
      <c r="L13" s="314"/>
      <c r="M13" s="221"/>
    </row>
    <row r="14" spans="1:30" ht="15" x14ac:dyDescent="0.25">
      <c r="A14" s="315" t="s">
        <v>411</v>
      </c>
      <c r="B14" s="221"/>
      <c r="C14" s="221"/>
      <c r="D14" s="220"/>
      <c r="E14" s="222"/>
      <c r="F14" s="222"/>
      <c r="H14" s="336"/>
      <c r="I14" s="301"/>
      <c r="J14" s="301"/>
    </row>
    <row r="15" spans="1:30" x14ac:dyDescent="0.2">
      <c r="A15" s="216" t="s">
        <v>48</v>
      </c>
      <c r="B15" s="790"/>
      <c r="C15" s="790"/>
      <c r="D15" s="790"/>
      <c r="E15" s="790"/>
      <c r="F15" s="790"/>
      <c r="H15" s="912" t="s">
        <v>51</v>
      </c>
      <c r="I15" s="912"/>
      <c r="J15" s="912"/>
      <c r="K15" s="792"/>
      <c r="L15" s="792"/>
      <c r="M15" s="792"/>
    </row>
    <row r="16" spans="1:30" x14ac:dyDescent="0.2">
      <c r="A16" s="216"/>
      <c r="B16" s="217"/>
      <c r="C16" s="217"/>
      <c r="D16" s="217"/>
      <c r="E16" s="217"/>
      <c r="F16" s="217"/>
      <c r="H16" s="334"/>
      <c r="I16" s="334"/>
      <c r="J16" s="334"/>
      <c r="K16" s="218"/>
      <c r="L16" s="218"/>
      <c r="M16" s="218"/>
    </row>
    <row r="17" spans="1:30" x14ac:dyDescent="0.2">
      <c r="A17" s="216" t="s">
        <v>74</v>
      </c>
      <c r="B17" s="790"/>
      <c r="C17" s="790"/>
      <c r="D17" s="790"/>
      <c r="E17" s="790"/>
      <c r="F17" s="790"/>
      <c r="H17" s="912" t="s">
        <v>13</v>
      </c>
      <c r="I17" s="912"/>
      <c r="J17" s="912"/>
      <c r="K17" s="792"/>
      <c r="L17" s="792"/>
      <c r="M17" s="792"/>
    </row>
    <row r="18" spans="1:30" x14ac:dyDescent="0.2">
      <c r="A18" s="340"/>
      <c r="B18" s="802"/>
      <c r="C18" s="802"/>
      <c r="D18" s="800"/>
      <c r="E18" s="800"/>
      <c r="F18" s="802"/>
      <c r="G18" s="802"/>
      <c r="H18" s="300"/>
      <c r="I18" s="301"/>
      <c r="J18" s="301"/>
    </row>
    <row r="19" spans="1:30" x14ac:dyDescent="0.2">
      <c r="A19" s="340" t="s">
        <v>50</v>
      </c>
      <c r="B19" s="790"/>
      <c r="C19" s="790"/>
      <c r="D19" s="790"/>
      <c r="E19" s="790"/>
      <c r="F19" s="790"/>
      <c r="H19" s="913" t="s">
        <v>380</v>
      </c>
      <c r="I19" s="913"/>
      <c r="J19" s="913"/>
      <c r="K19" s="807"/>
      <c r="L19" s="807"/>
      <c r="M19" s="807"/>
    </row>
    <row r="20" spans="1:30" ht="12.6" customHeight="1" x14ac:dyDescent="0.2"/>
    <row r="21" spans="1:30" ht="12.6" customHeight="1" x14ac:dyDescent="0.2">
      <c r="A21" s="223" t="s">
        <v>416</v>
      </c>
    </row>
    <row r="22" spans="1:30" x14ac:dyDescent="0.2">
      <c r="A22" s="210" t="str">
        <f>gestion!$V$60</f>
        <v>Chaque Club enverra la candidature des athlètes en couple contenant le résultat final de chacune des compétitions</v>
      </c>
    </row>
    <row r="23" spans="1:30" x14ac:dyDescent="0.2">
      <c r="A23" s="210" t="str">
        <f>gestion!$V$61</f>
        <v>auxquelles ils/elles ont participé (régionales, provinciales, nationales, internationales &amp; mondiales), peu importe le</v>
      </c>
    </row>
    <row r="24" spans="1:30" x14ac:dyDescent="0.2">
      <c r="A24" s="210" t="str">
        <f>gestion!$V$62</f>
        <v>résultat.  Le comité examinera l'ensemble des dossiers et déterminera le couple lauréat.  Un seul couple par</v>
      </c>
    </row>
    <row r="25" spans="1:30" x14ac:dyDescent="0.2">
      <c r="A25" s="210" t="str">
        <f>gestion!$V$63</f>
        <v>catégorie sera honoré.</v>
      </c>
    </row>
    <row r="26" spans="1:30" ht="15" customHeight="1" x14ac:dyDescent="0.2">
      <c r="A26" s="225"/>
      <c r="B26" s="222"/>
      <c r="C26" s="222"/>
      <c r="D26" s="222"/>
      <c r="E26" s="222"/>
      <c r="F26" s="226"/>
    </row>
    <row r="27" spans="1:30" ht="15" customHeight="1" x14ac:dyDescent="0.2">
      <c r="A27" s="846" t="s">
        <v>397</v>
      </c>
      <c r="B27" s="846"/>
      <c r="C27" s="846"/>
      <c r="D27" s="846"/>
      <c r="E27" s="846"/>
      <c r="F27" s="846"/>
      <c r="G27" s="846"/>
      <c r="H27" s="846"/>
      <c r="I27" s="846"/>
      <c r="J27" s="846"/>
      <c r="K27" s="846"/>
      <c r="L27" s="846"/>
      <c r="M27" s="846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</row>
    <row r="28" spans="1:30" ht="15" customHeight="1" x14ac:dyDescent="0.2">
      <c r="A28" s="256"/>
      <c r="B28" s="256"/>
      <c r="C28" s="256"/>
      <c r="D28" s="256"/>
      <c r="E28" s="256"/>
      <c r="F28" s="256"/>
      <c r="G28" s="256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</row>
    <row r="29" spans="1:30" ht="15" customHeight="1" thickBot="1" x14ac:dyDescent="0.25">
      <c r="A29" s="265" t="s">
        <v>394</v>
      </c>
      <c r="B29" s="331">
        <v>2</v>
      </c>
      <c r="C29" s="331">
        <v>3</v>
      </c>
      <c r="D29" s="331">
        <v>4</v>
      </c>
      <c r="E29" s="847">
        <v>5</v>
      </c>
      <c r="F29" s="847"/>
      <c r="G29" s="331">
        <v>6</v>
      </c>
      <c r="H29" s="847">
        <v>7</v>
      </c>
      <c r="I29" s="847"/>
      <c r="J29" s="268">
        <v>8</v>
      </c>
      <c r="K29" s="331">
        <v>9</v>
      </c>
      <c r="L29" s="331">
        <v>10</v>
      </c>
      <c r="M29" s="269">
        <v>11</v>
      </c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</row>
    <row r="30" spans="1:30" ht="27.75" customHeight="1" thickTop="1" x14ac:dyDescent="0.2">
      <c r="A30" s="270" t="s">
        <v>5</v>
      </c>
      <c r="B30" s="271" t="s">
        <v>291</v>
      </c>
      <c r="C30" s="271" t="s">
        <v>292</v>
      </c>
      <c r="D30" s="330" t="s">
        <v>400</v>
      </c>
      <c r="E30" s="845" t="s">
        <v>398</v>
      </c>
      <c r="F30" s="845"/>
      <c r="G30" s="271" t="s">
        <v>396</v>
      </c>
      <c r="H30" s="845" t="s">
        <v>395</v>
      </c>
      <c r="I30" s="845"/>
      <c r="J30" s="330" t="s">
        <v>399</v>
      </c>
      <c r="K30" s="271" t="s">
        <v>89</v>
      </c>
      <c r="L30" s="271" t="s">
        <v>90</v>
      </c>
      <c r="M30" s="274" t="s">
        <v>91</v>
      </c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</row>
    <row r="31" spans="1:30" ht="15" customHeight="1" x14ac:dyDescent="0.2">
      <c r="A31" s="225"/>
      <c r="B31" s="222"/>
      <c r="C31" s="222"/>
      <c r="D31" s="222"/>
      <c r="E31" s="222"/>
      <c r="F31" s="226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</row>
    <row r="32" spans="1:30" x14ac:dyDescent="0.2">
      <c r="A32" s="223" t="s">
        <v>419</v>
      </c>
      <c r="E32" s="225"/>
      <c r="F32" s="225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</row>
    <row r="33" spans="1:30" x14ac:dyDescent="0.2">
      <c r="A33" s="782" t="s">
        <v>481</v>
      </c>
      <c r="B33" s="782"/>
      <c r="C33" s="782"/>
      <c r="D33" s="782"/>
      <c r="E33" s="782"/>
      <c r="F33" s="782"/>
      <c r="G33" s="782"/>
      <c r="H33" s="782"/>
      <c r="I33" s="782"/>
      <c r="J33" s="782"/>
      <c r="K33" s="782"/>
      <c r="L33" s="782"/>
      <c r="M33" s="78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</row>
    <row r="34" spans="1:30" x14ac:dyDescent="0.2">
      <c r="A34" s="782" t="s">
        <v>480</v>
      </c>
      <c r="B34" s="782"/>
      <c r="C34" s="782"/>
      <c r="D34" s="782"/>
      <c r="E34" s="782"/>
      <c r="F34" s="782"/>
      <c r="G34" s="782"/>
      <c r="H34" s="782"/>
      <c r="I34" s="782"/>
      <c r="J34" s="782"/>
      <c r="K34" s="782"/>
      <c r="L34" s="782"/>
      <c r="M34" s="78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</row>
    <row r="35" spans="1:30" x14ac:dyDescent="0.2">
      <c r="A35" s="782" t="s">
        <v>479</v>
      </c>
      <c r="B35" s="782"/>
      <c r="C35" s="782"/>
      <c r="D35" s="782"/>
      <c r="E35" s="782"/>
      <c r="F35" s="782"/>
      <c r="G35" s="782"/>
      <c r="H35" s="782"/>
      <c r="I35" s="782"/>
      <c r="J35" s="782"/>
      <c r="K35" s="782"/>
      <c r="L35" s="782"/>
      <c r="M35" s="78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</row>
    <row r="36" spans="1:30" x14ac:dyDescent="0.2">
      <c r="A36" s="782" t="s">
        <v>482</v>
      </c>
      <c r="B36" s="782"/>
      <c r="C36" s="782"/>
      <c r="D36" s="782"/>
      <c r="E36" s="782"/>
      <c r="F36" s="782"/>
      <c r="G36" s="782"/>
      <c r="H36" s="782"/>
      <c r="I36" s="782"/>
      <c r="J36" s="782"/>
      <c r="K36" s="782"/>
      <c r="L36" s="782"/>
      <c r="M36" s="78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</row>
    <row r="37" spans="1:30" ht="15.75" x14ac:dyDescent="0.25">
      <c r="A37" s="316" t="str">
        <f>gestion!$V$74</f>
        <v>S.V.P. inscrire toutes les informations du ou de la partenaire</v>
      </c>
    </row>
    <row r="38" spans="1:30" x14ac:dyDescent="0.2">
      <c r="A38" s="332" t="str">
        <f>gestion!$V$43</f>
        <v xml:space="preserve">N.B. :  Joindre une copie très lisible des résultats de compétition </v>
      </c>
      <c r="B38" s="326"/>
      <c r="C38" s="326"/>
      <c r="D38" s="326"/>
      <c r="E38" s="326"/>
      <c r="F38" s="326"/>
      <c r="G38" s="326"/>
      <c r="H38" s="326"/>
      <c r="I38" s="326"/>
      <c r="J38" s="326"/>
      <c r="K38" s="326"/>
      <c r="L38" s="326"/>
      <c r="M38" s="326"/>
    </row>
    <row r="39" spans="1:30" x14ac:dyDescent="0.2">
      <c r="A39" s="811"/>
      <c r="B39" s="811"/>
      <c r="C39" s="811"/>
      <c r="D39" s="811"/>
      <c r="E39" s="811"/>
      <c r="F39" s="811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</row>
    <row r="40" spans="1:30" s="278" customFormat="1" x14ac:dyDescent="0.2">
      <c r="A40" s="277" t="s">
        <v>31</v>
      </c>
      <c r="B40" s="841" t="s">
        <v>388</v>
      </c>
      <c r="C40" s="842"/>
      <c r="D40" s="841" t="s">
        <v>389</v>
      </c>
      <c r="E40" s="842"/>
      <c r="F40" s="841" t="s">
        <v>32</v>
      </c>
      <c r="G40" s="842"/>
      <c r="H40" s="857" t="s">
        <v>6</v>
      </c>
      <c r="I40" s="858"/>
    </row>
    <row r="41" spans="1:30" x14ac:dyDescent="0.2">
      <c r="A41" s="279" t="str">
        <f>+gestion!W13</f>
        <v>Invitation Rosemère Jan. 2019</v>
      </c>
      <c r="B41" s="819"/>
      <c r="C41" s="820"/>
      <c r="D41" s="819"/>
      <c r="E41" s="820"/>
      <c r="F41" s="819"/>
      <c r="G41" s="820"/>
      <c r="H41" s="821" t="str">
        <f>IF(OR(B41&lt;2,B41="",F41="",F41&lt;1,F41&gt;B41-1,D41="",D41&lt;=1,D41&gt;11,AND(B41&gt;=5,F41&gt;=5)),"",IF(B41&gt;=5,VLOOKUP(F41,tableau!$C$1:$M$6,HLOOKUP(D41,tableau!$C$1:$M$1,1,FALSE),FALSE),IF(B41=4,VLOOKUP(F41,tableau!$C$7:$M$9,HLOOKUP(D41,tableau!$C$1:$M$1,1,FALSE),FALSE),IF(B41=3,VLOOKUP(F41,tableau!$C$10:$M$11,HLOOKUP(D41,tableau!$C$1:$M$1,1,FALSE),FALSE),IF(B41=2,VLOOKUP(F41,tableau!$C$12:$M$12,HLOOKUP(D41,tableau!$C$1:$M$1,1,FALSE),FALSE),"")))))</f>
        <v/>
      </c>
      <c r="I41" s="82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</row>
    <row r="42" spans="1:30" x14ac:dyDescent="0.2">
      <c r="A42" s="282" t="str">
        <f>+gestion!W14</f>
        <v>Jeux du Québec</v>
      </c>
      <c r="B42" s="826"/>
      <c r="C42" s="827"/>
      <c r="D42" s="826"/>
      <c r="E42" s="827"/>
      <c r="F42" s="826"/>
      <c r="G42" s="827"/>
      <c r="H42" s="830" t="str">
        <f>IF(OR(B42&lt;2,B42="",F42="",F42&lt;1,F42&gt;B42-1,D42="",D42&lt;=1,D42&gt;11,AND(B42&gt;=5,F42&gt;=5)),"",IF(B42&gt;=5,VLOOKUP(F42,tableau!$C$1:$M$6,HLOOKUP(D42,tableau!$C$1:$M$1,1,FALSE),FALSE),IF(B42=4,VLOOKUP(F42,tableau!$C$7:$M$9,HLOOKUP(D42,tableau!$C$1:$M$1,1,FALSE),FALSE),IF(B42=3,VLOOKUP(F42,tableau!$C$10:$M$11,HLOOKUP(D42,tableau!$C$1:$M$1,1,FALSE),FALSE),IF(B42=2,VLOOKUP(F42,tableau!$C$12:$M$12,HLOOKUP(D42,tableau!$C$1:$M$1,1,FALSE),FALSE),"")))))</f>
        <v/>
      </c>
      <c r="I42" s="831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</row>
    <row r="43" spans="1:30" x14ac:dyDescent="0.2">
      <c r="A43" s="283" t="str">
        <f>+gestion!X14</f>
        <v>Finale Régionale</v>
      </c>
      <c r="B43" s="828"/>
      <c r="C43" s="829"/>
      <c r="D43" s="828"/>
      <c r="E43" s="829"/>
      <c r="F43" s="828"/>
      <c r="G43" s="829"/>
      <c r="H43" s="832"/>
      <c r="I43" s="833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</row>
    <row r="44" spans="1:30" x14ac:dyDescent="0.2">
      <c r="A44" s="279" t="str">
        <f>+gestion!W15</f>
        <v>Invitation Lachute</v>
      </c>
      <c r="B44" s="819"/>
      <c r="C44" s="820"/>
      <c r="D44" s="819"/>
      <c r="E44" s="820"/>
      <c r="F44" s="819"/>
      <c r="G44" s="820"/>
      <c r="H44" s="821" t="str">
        <f>IF(OR(B44&lt;2,B44="",F44="",F44&lt;1,F44&gt;B44-1,D44="",D44&lt;=1,D44&gt;11,AND(B44&gt;=5,F44&gt;=5)),"",IF(B44&gt;=5,VLOOKUP(F44,tableau!$C$1:$M$6,HLOOKUP(D44,tableau!$C$1:$M$1,1,FALSE),FALSE),IF(B44=4,VLOOKUP(F44,tableau!$C$7:$M$9,HLOOKUP(D44,tableau!$C$1:$M$1,1,FALSE),FALSE),IF(B44=3,VLOOKUP(F44,tableau!$C$10:$M$11,HLOOKUP(D44,tableau!$C$1:$M$1,1,FALSE),FALSE),IF(B44=2,VLOOKUP(F44,tableau!$C$12:$M$12,HLOOKUP(D44,tableau!$C$1:$M$1,1,FALSE),FALSE),"")))))</f>
        <v/>
      </c>
      <c r="I44" s="82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</row>
    <row r="45" spans="1:30" x14ac:dyDescent="0.2">
      <c r="A45" s="282" t="str">
        <f>+gestion!W16</f>
        <v>Jeux du Québec</v>
      </c>
      <c r="B45" s="825"/>
      <c r="C45" s="825"/>
      <c r="D45" s="825"/>
      <c r="E45" s="825"/>
      <c r="F45" s="825"/>
      <c r="G45" s="825"/>
      <c r="H45" s="830">
        <f>IF(ISTEXT(F45)=TRUE,0,IF(F45&gt;=1,IF(F45&gt;=11,1,HLOOKUP(F45,tableau!$C$16:$L$18,2,FALSE)),0))</f>
        <v>0</v>
      </c>
      <c r="I45" s="831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</row>
    <row r="46" spans="1:30" x14ac:dyDescent="0.2">
      <c r="A46" s="283" t="str">
        <f>+gestion!X22</f>
        <v>Finale Provinciale</v>
      </c>
      <c r="B46" s="825"/>
      <c r="C46" s="825"/>
      <c r="D46" s="825"/>
      <c r="E46" s="825"/>
      <c r="F46" s="825"/>
      <c r="G46" s="825"/>
      <c r="H46" s="832"/>
      <c r="I46" s="833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</row>
    <row r="47" spans="1:30" x14ac:dyDescent="0.2">
      <c r="A47" s="282" t="str">
        <f>+gestion!W3</f>
        <v>Provinciaux d'été</v>
      </c>
      <c r="B47" s="819"/>
      <c r="C47" s="820"/>
      <c r="D47" s="819"/>
      <c r="E47" s="820"/>
      <c r="F47" s="819"/>
      <c r="G47" s="820"/>
      <c r="H47" s="821">
        <f>IF(ISTEXT(F47)=TRUE,0,IF(F47&gt;=1,IF(F47&gt;=11,1,HLOOKUP(F47,tableau!$C$16:$L$18,2,FALSE)),0))</f>
        <v>0</v>
      </c>
      <c r="I47" s="82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</row>
    <row r="48" spans="1:30" x14ac:dyDescent="0.2">
      <c r="A48" s="282" t="str">
        <f>gestion!W7</f>
        <v>Georges-Ethier</v>
      </c>
      <c r="B48" s="819"/>
      <c r="C48" s="820"/>
      <c r="D48" s="819"/>
      <c r="E48" s="820"/>
      <c r="F48" s="819"/>
      <c r="G48" s="820"/>
      <c r="H48" s="821">
        <f>IF(ISTEXT(F48)=TRUE,0,IF(F48&gt;=1,IF(F48&gt;=11,1,HLOOKUP(F48,tableau!$C$16:$L$18,2,FALSE)),0))</f>
        <v>0</v>
      </c>
      <c r="I48" s="82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</row>
    <row r="49" spans="1:30" x14ac:dyDescent="0.2">
      <c r="A49" s="282" t="str">
        <f>gestion!W9</f>
        <v>Défi Patinage Canada</v>
      </c>
      <c r="B49" s="819"/>
      <c r="C49" s="820"/>
      <c r="D49" s="819"/>
      <c r="E49" s="820"/>
      <c r="F49" s="819"/>
      <c r="G49" s="820"/>
      <c r="H49" s="821">
        <f>IF(ISTEXT(F49)=TRUE,0,IF(F49&gt;=1,IF(F49&gt;=11,3,HLOOKUP(F49,tableau!$C$16:$L$18,3,FALSE)),0))</f>
        <v>0</v>
      </c>
      <c r="I49" s="82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</row>
    <row r="50" spans="1:30" x14ac:dyDescent="0.2">
      <c r="A50" s="282" t="str">
        <f>+gestion!W17</f>
        <v>Invitation Richard Gauthier</v>
      </c>
      <c r="B50" s="819"/>
      <c r="C50" s="820"/>
      <c r="D50" s="819"/>
      <c r="E50" s="820"/>
      <c r="F50" s="819"/>
      <c r="G50" s="820"/>
      <c r="H50" s="821" t="str">
        <f>IF(OR(B50&lt;2,B50="",F50="",F50&lt;1,F50&gt;B50-1,D50="",D50&lt;=1,D50&gt;11,AND(B50&gt;=5,F50&gt;=5)),"",IF(B50&gt;=5,VLOOKUP(F50,tableau!$C$1:$M$6,HLOOKUP(D50,tableau!$C$1:$M$1,1,FALSE),FALSE),IF(B50=4,VLOOKUP(F50,tableau!$C$7:$M$9,HLOOKUP(D50,tableau!$C$1:$M$1,1,FALSE),FALSE),IF(B50=3,VLOOKUP(F50,tableau!$C$10:$M$11,HLOOKUP(D50,tableau!$C$1:$M$1,1,FALSE),FALSE),IF(B50=2,VLOOKUP(F50,tableau!$C$12:$M$12,HLOOKUP(D50,tableau!$C$1:$M$1,1,FALSE),FALSE),"")))))</f>
        <v/>
      </c>
      <c r="I50" s="82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</row>
    <row r="51" spans="1:30" x14ac:dyDescent="0.2">
      <c r="A51" s="282" t="str">
        <f>+gestion!W18</f>
        <v>Invitation St-Eustache</v>
      </c>
      <c r="B51" s="819"/>
      <c r="C51" s="820"/>
      <c r="D51" s="819"/>
      <c r="E51" s="820"/>
      <c r="F51" s="819"/>
      <c r="G51" s="820"/>
      <c r="H51" s="821" t="str">
        <f>IF(OR(B51&lt;2,B51="",F51="",F51&lt;1,F51&gt;B51-1,D51="",D51&lt;=1,D51&gt;11,AND(B51&gt;=5,F51&gt;=5)),"",IF(B51&gt;=5,VLOOKUP(F51,tableau!$C$1:$M$6,HLOOKUP(D51,tableau!$C$1:$M$1,1,FALSE),FALSE),IF(B51=4,VLOOKUP(F51,tableau!$C$7:$M$9,HLOOKUP(D51,tableau!$C$1:$M$1,1,FALSE),FALSE),IF(B51=3,VLOOKUP(F51,tableau!$C$10:$M$11,HLOOKUP(D51,tableau!$C$1:$M$1,1,FALSE),FALSE),IF(B51=2,VLOOKUP(F51,tableau!$C$12:$M$12,HLOOKUP(D51,tableau!$C$1:$M$1,1,FALSE),FALSE),"")))))</f>
        <v/>
      </c>
      <c r="I51" s="82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</row>
    <row r="52" spans="1:30" x14ac:dyDescent="0.2">
      <c r="A52" s="279" t="str">
        <f>+gestion!X13</f>
        <v>Invitation Rosemère Déc. 2019</v>
      </c>
      <c r="B52" s="819"/>
      <c r="C52" s="820"/>
      <c r="D52" s="819"/>
      <c r="E52" s="820"/>
      <c r="F52" s="819"/>
      <c r="G52" s="820"/>
      <c r="H52" s="821" t="str">
        <f>IF(OR(B52&lt;2,B52="",F52="",F52&lt;1,F52&gt;B52-1,D52="",D52&lt;=1,D52&gt;11,AND(B52&gt;=5,F52&gt;=5)),"",IF(B52&gt;=5,VLOOKUP(F52,tableau!$C$1:$M$6,HLOOKUP(D52,tableau!$C$1:$M$1,1,FALSE),FALSE),IF(B52=4,VLOOKUP(F52,tableau!$C$7:$M$9,HLOOKUP(D52,tableau!$C$1:$M$1,1,FALSE),FALSE),IF(B52=3,VLOOKUP(F52,tableau!$C$10:$M$11,HLOOKUP(D52,tableau!$C$1:$M$1,1,FALSE),FALSE),IF(B52=2,VLOOKUP(F52,tableau!$C$12:$M$12,HLOOKUP(D52,tableau!$C$1:$M$1,1,FALSE),FALSE),"")))))</f>
        <v/>
      </c>
      <c r="I52" s="82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</row>
    <row r="53" spans="1:30" x14ac:dyDescent="0.2">
      <c r="A53" s="279" t="str">
        <f>+gestion!W8</f>
        <v>Section A</v>
      </c>
      <c r="B53" s="819"/>
      <c r="C53" s="820"/>
      <c r="D53" s="819"/>
      <c r="E53" s="820"/>
      <c r="F53" s="819"/>
      <c r="G53" s="820"/>
      <c r="H53" s="821">
        <f>IF(ISTEXT(F53)=TRUE,0,IF(F53&gt;=1,IF(F53&gt;=11,1,HLOOKUP(F53,tableau!$C$16:$L$18,2,FALSE)),0))</f>
        <v>0</v>
      </c>
      <c r="I53" s="82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</row>
    <row r="54" spans="1:30" s="264" customFormat="1" ht="13.5" thickBot="1" x14ac:dyDescent="0.25">
      <c r="A54" s="262"/>
      <c r="B54" s="262"/>
      <c r="C54" s="329"/>
      <c r="D54" s="329"/>
      <c r="E54" s="223"/>
      <c r="F54" s="911" t="s">
        <v>36</v>
      </c>
      <c r="G54" s="911"/>
      <c r="H54" s="834">
        <f>SUM(H41:H53)</f>
        <v>0</v>
      </c>
      <c r="I54" s="834"/>
    </row>
    <row r="55" spans="1:30" ht="13.5" thickTop="1" x14ac:dyDescent="0.2">
      <c r="A55" s="851"/>
      <c r="B55" s="851"/>
      <c r="C55" s="851"/>
      <c r="D55" s="851"/>
      <c r="E55" s="851"/>
      <c r="F55" s="851"/>
      <c r="G55" s="851"/>
      <c r="H55" s="210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</row>
    <row r="56" spans="1:30" x14ac:dyDescent="0.2">
      <c r="A56" s="851"/>
      <c r="B56" s="851"/>
      <c r="C56" s="851"/>
      <c r="D56" s="851"/>
      <c r="E56" s="851"/>
      <c r="F56" s="851"/>
      <c r="G56" s="851"/>
      <c r="H56" s="210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</row>
    <row r="57" spans="1:30" x14ac:dyDescent="0.2">
      <c r="H57" s="210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</row>
    <row r="58" spans="1:30" x14ac:dyDescent="0.2">
      <c r="C58" s="339" t="s">
        <v>52</v>
      </c>
      <c r="D58" s="339"/>
      <c r="H58" s="781" t="str">
        <f>+'données a remplir'!$F$8</f>
        <v/>
      </c>
      <c r="I58" s="781"/>
      <c r="J58" s="781"/>
      <c r="K58" s="781"/>
      <c r="L58" s="781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</row>
    <row r="59" spans="1:30" x14ac:dyDescent="0.2">
      <c r="C59" s="339"/>
      <c r="D59" s="245"/>
      <c r="H59" s="245"/>
      <c r="I59" s="245"/>
      <c r="J59" s="245"/>
      <c r="K59" s="245"/>
      <c r="L59" s="245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</row>
    <row r="60" spans="1:30" x14ac:dyDescent="0.2">
      <c r="C60" s="339" t="s">
        <v>53</v>
      </c>
      <c r="D60" s="339"/>
      <c r="H60" s="781" t="str">
        <f>+'données a remplir'!F9</f>
        <v/>
      </c>
      <c r="I60" s="781"/>
      <c r="J60" s="781"/>
      <c r="K60" s="781"/>
      <c r="L60" s="781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</row>
    <row r="61" spans="1:30" x14ac:dyDescent="0.2">
      <c r="C61" s="339"/>
      <c r="D61" s="245"/>
      <c r="H61" s="245"/>
      <c r="I61" s="245"/>
      <c r="J61" s="245"/>
      <c r="K61" s="245"/>
      <c r="L61" s="245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  <c r="AA61" s="212"/>
      <c r="AB61" s="212"/>
      <c r="AC61" s="212"/>
      <c r="AD61" s="212"/>
    </row>
    <row r="62" spans="1:30" x14ac:dyDescent="0.2">
      <c r="C62" s="780" t="s">
        <v>54</v>
      </c>
      <c r="D62" s="780"/>
      <c r="H62" s="781" t="str">
        <f>+'données a remplir'!$F$10</f>
        <v/>
      </c>
      <c r="I62" s="781"/>
      <c r="J62" s="781"/>
      <c r="K62" s="781"/>
      <c r="L62" s="781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</row>
  </sheetData>
  <sheetProtection algorithmName="SHA-512" hashValue="YupuPo644yFV15O5DA0hjBQVvinFZ2+OtgFd/yBjCRUIFTtcxMletnN31IAssYsnODSpIgXMfhAHicAjSCINkQ==" saltValue="mEp3L+ud+I8MUifXlO4UjA==" spinCount="100000" sheet="1"/>
  <protectedRanges>
    <protectedRange sqref="B8 B10 K8 K10 B15 B17 B19 K15 K17 K19" name="Plage3"/>
    <protectedRange sqref="B41:G53" name="Plage2"/>
  </protectedRanges>
  <mergeCells count="95">
    <mergeCell ref="H52:I52"/>
    <mergeCell ref="A2:M2"/>
    <mergeCell ref="A3:M3"/>
    <mergeCell ref="A4:M4"/>
    <mergeCell ref="A5:M5"/>
    <mergeCell ref="A6:M6"/>
    <mergeCell ref="B8:F8"/>
    <mergeCell ref="B17:F17"/>
    <mergeCell ref="H17:J17"/>
    <mergeCell ref="K17:M17"/>
    <mergeCell ref="K12:M12"/>
    <mergeCell ref="H8:J8"/>
    <mergeCell ref="K8:M8"/>
    <mergeCell ref="B10:F10"/>
    <mergeCell ref="H10:J10"/>
    <mergeCell ref="K10:M10"/>
    <mergeCell ref="B11:C11"/>
    <mergeCell ref="D11:E11"/>
    <mergeCell ref="F11:G11"/>
    <mergeCell ref="B12:F12"/>
    <mergeCell ref="H12:J12"/>
    <mergeCell ref="B15:F15"/>
    <mergeCell ref="H15:J15"/>
    <mergeCell ref="K15:M15"/>
    <mergeCell ref="E29:F29"/>
    <mergeCell ref="H29:I29"/>
    <mergeCell ref="E30:F30"/>
    <mergeCell ref="H30:I30"/>
    <mergeCell ref="B18:C18"/>
    <mergeCell ref="D18:E18"/>
    <mergeCell ref="F18:G18"/>
    <mergeCell ref="B19:F19"/>
    <mergeCell ref="H19:J19"/>
    <mergeCell ref="A27:M27"/>
    <mergeCell ref="K19:M19"/>
    <mergeCell ref="A39:F39"/>
    <mergeCell ref="B40:C40"/>
    <mergeCell ref="D40:E40"/>
    <mergeCell ref="F40:G40"/>
    <mergeCell ref="H40:I40"/>
    <mergeCell ref="B44:C44"/>
    <mergeCell ref="D44:E44"/>
    <mergeCell ref="F44:G44"/>
    <mergeCell ref="H44:I44"/>
    <mergeCell ref="B41:C41"/>
    <mergeCell ref="D41:E41"/>
    <mergeCell ref="F41:G41"/>
    <mergeCell ref="B42:C43"/>
    <mergeCell ref="D42:E43"/>
    <mergeCell ref="F42:G43"/>
    <mergeCell ref="H48:I48"/>
    <mergeCell ref="B45:C46"/>
    <mergeCell ref="D45:E46"/>
    <mergeCell ref="F45:G46"/>
    <mergeCell ref="H45:I46"/>
    <mergeCell ref="B47:C47"/>
    <mergeCell ref="D47:E47"/>
    <mergeCell ref="F47:G47"/>
    <mergeCell ref="B48:C48"/>
    <mergeCell ref="D48:E48"/>
    <mergeCell ref="F48:G48"/>
    <mergeCell ref="B53:C53"/>
    <mergeCell ref="D53:E53"/>
    <mergeCell ref="F53:G53"/>
    <mergeCell ref="B49:C49"/>
    <mergeCell ref="D49:E49"/>
    <mergeCell ref="F49:G49"/>
    <mergeCell ref="B50:C50"/>
    <mergeCell ref="D50:E50"/>
    <mergeCell ref="F50:G50"/>
    <mergeCell ref="B52:C52"/>
    <mergeCell ref="D52:E52"/>
    <mergeCell ref="F52:G52"/>
    <mergeCell ref="H60:L60"/>
    <mergeCell ref="C62:D62"/>
    <mergeCell ref="H62:L62"/>
    <mergeCell ref="A55:G55"/>
    <mergeCell ref="A56:G56"/>
    <mergeCell ref="H58:L58"/>
    <mergeCell ref="H53:I53"/>
    <mergeCell ref="H42:I43"/>
    <mergeCell ref="H54:I54"/>
    <mergeCell ref="A33:M33"/>
    <mergeCell ref="A34:M34"/>
    <mergeCell ref="A35:M35"/>
    <mergeCell ref="A36:M36"/>
    <mergeCell ref="F54:G54"/>
    <mergeCell ref="H41:I41"/>
    <mergeCell ref="H47:I47"/>
    <mergeCell ref="H49:I49"/>
    <mergeCell ref="H50:I50"/>
    <mergeCell ref="H51:I51"/>
    <mergeCell ref="B51:C51"/>
    <mergeCell ref="D51:E51"/>
    <mergeCell ref="F51:G51"/>
  </mergeCells>
  <dataValidations count="1">
    <dataValidation type="list" allowBlank="1" showInputMessage="1" showErrorMessage="1" promptTitle="Menu_BYE" sqref="M35:M36 I47:I49 I45 I53" xr:uid="{00000000-0002-0000-2900-000000000000}">
      <formula1>Menu_Bye</formula1>
    </dataValidation>
  </dataValidations>
  <printOptions horizontalCentered="1"/>
  <pageMargins left="0" right="0" top="0.55118110236220474" bottom="0.35433070866141736" header="0.31496062992125984" footer="0.31496062992125984"/>
  <pageSetup scale="85" orientation="portrait" r:id="rId1"/>
  <headerFooter>
    <oddHeader>&amp;LLauréats 2019</oddHeader>
    <oddFooter>&amp;C&amp;14PATINAGE LAURENTIDES&amp;R&amp;A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92D050"/>
  </sheetPr>
  <dimension ref="A1:AD62"/>
  <sheetViews>
    <sheetView showGridLines="0" zoomScaleNormal="100" workbookViewId="0">
      <selection activeCell="B8" sqref="B8:F8"/>
    </sheetView>
  </sheetViews>
  <sheetFormatPr baseColWidth="10" defaultRowHeight="12.75" x14ac:dyDescent="0.2"/>
  <cols>
    <col min="1" max="1" width="25.85546875" style="210" customWidth="1"/>
    <col min="2" max="2" width="8.28515625" style="210" customWidth="1"/>
    <col min="3" max="3" width="7.28515625" style="210" customWidth="1"/>
    <col min="4" max="4" width="9" style="210" customWidth="1"/>
    <col min="5" max="5" width="7.28515625" style="210" customWidth="1"/>
    <col min="6" max="7" width="8.85546875" style="210" customWidth="1"/>
    <col min="8" max="8" width="7.28515625" style="211" customWidth="1"/>
    <col min="9" max="13" width="7.28515625" style="210" customWidth="1"/>
    <col min="14" max="30" width="11.42578125" style="210"/>
    <col min="31" max="16384" width="11.42578125" style="212"/>
  </cols>
  <sheetData>
    <row r="1" spans="1:30" x14ac:dyDescent="0.2">
      <c r="A1" s="209"/>
      <c r="B1" s="209"/>
      <c r="C1" s="209"/>
      <c r="D1" s="209"/>
      <c r="E1" s="209"/>
      <c r="F1" s="209"/>
    </row>
    <row r="2" spans="1:30" x14ac:dyDescent="0.2">
      <c r="A2" s="794" t="s">
        <v>14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</row>
    <row r="3" spans="1:30" x14ac:dyDescent="0.2">
      <c r="A3" s="795" t="s">
        <v>43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</row>
    <row r="4" spans="1:30" s="214" customForma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</row>
    <row r="5" spans="1:30" s="214" customFormat="1" ht="15.75" customHeight="1" x14ac:dyDescent="0.25">
      <c r="A5" s="799" t="s">
        <v>5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  <c r="N5" s="215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</row>
    <row r="6" spans="1:30" s="214" customFormat="1" ht="15.75" customHeight="1" x14ac:dyDescent="0.25">
      <c r="A6" s="801" t="str">
        <f>+gestion!B44</f>
        <v xml:space="preserve"> COUPLE DE DANSE JUVÉNILE</v>
      </c>
      <c r="B6" s="801"/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1"/>
      <c r="N6" s="215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</row>
    <row r="8" spans="1:30" x14ac:dyDescent="0.2">
      <c r="A8" s="216" t="s">
        <v>410</v>
      </c>
      <c r="B8" s="926"/>
      <c r="C8" s="926"/>
      <c r="D8" s="926"/>
      <c r="E8" s="926"/>
      <c r="F8" s="926"/>
      <c r="H8" s="912" t="s">
        <v>51</v>
      </c>
      <c r="I8" s="912"/>
      <c r="J8" s="912"/>
      <c r="K8" s="792"/>
      <c r="L8" s="792"/>
      <c r="M8" s="792"/>
    </row>
    <row r="9" spans="1:30" x14ac:dyDescent="0.2">
      <c r="A9" s="216"/>
      <c r="B9" s="925"/>
      <c r="C9" s="925"/>
      <c r="D9" s="925"/>
      <c r="E9" s="925"/>
      <c r="F9" s="925"/>
      <c r="H9" s="334"/>
      <c r="I9" s="334"/>
      <c r="J9" s="334"/>
      <c r="K9" s="218"/>
      <c r="L9" s="218"/>
      <c r="M9" s="218"/>
    </row>
    <row r="10" spans="1:30" x14ac:dyDescent="0.2">
      <c r="A10" s="216" t="s">
        <v>74</v>
      </c>
      <c r="B10" s="790"/>
      <c r="C10" s="790"/>
      <c r="D10" s="790"/>
      <c r="E10" s="790"/>
      <c r="F10" s="790"/>
      <c r="H10" s="912" t="s">
        <v>13</v>
      </c>
      <c r="I10" s="912"/>
      <c r="J10" s="912"/>
      <c r="K10" s="792"/>
      <c r="L10" s="792"/>
      <c r="M10" s="792"/>
    </row>
    <row r="11" spans="1:30" x14ac:dyDescent="0.2">
      <c r="A11" s="340"/>
      <c r="B11" s="802"/>
      <c r="C11" s="802"/>
      <c r="D11" s="800"/>
      <c r="E11" s="800"/>
      <c r="F11" s="802"/>
      <c r="G11" s="802"/>
      <c r="H11" s="300"/>
      <c r="I11" s="301"/>
      <c r="J11" s="301"/>
    </row>
    <row r="12" spans="1:30" x14ac:dyDescent="0.2">
      <c r="A12" s="523" t="s">
        <v>50</v>
      </c>
      <c r="B12" s="790">
        <f>+'données a remplir'!E7</f>
        <v>0</v>
      </c>
      <c r="C12" s="790"/>
      <c r="D12" s="790"/>
      <c r="E12" s="790"/>
      <c r="F12" s="790"/>
      <c r="H12" s="913" t="s">
        <v>380</v>
      </c>
      <c r="I12" s="913"/>
      <c r="J12" s="913"/>
      <c r="K12" s="807">
        <f>+'données a remplir'!E6</f>
        <v>0</v>
      </c>
      <c r="L12" s="807"/>
      <c r="M12" s="807"/>
    </row>
    <row r="13" spans="1:30" x14ac:dyDescent="0.2">
      <c r="A13" s="340"/>
      <c r="B13" s="313"/>
      <c r="C13" s="313"/>
      <c r="D13" s="313"/>
      <c r="E13" s="313"/>
      <c r="F13" s="313"/>
      <c r="H13" s="335"/>
      <c r="I13" s="335"/>
      <c r="J13" s="335"/>
      <c r="K13" s="314"/>
      <c r="L13" s="314"/>
      <c r="M13" s="221"/>
    </row>
    <row r="14" spans="1:30" ht="15" x14ac:dyDescent="0.25">
      <c r="A14" s="315" t="s">
        <v>411</v>
      </c>
      <c r="B14" s="221"/>
      <c r="C14" s="221"/>
      <c r="D14" s="220"/>
      <c r="E14" s="222"/>
      <c r="F14" s="222"/>
      <c r="H14" s="336"/>
      <c r="I14" s="301"/>
      <c r="J14" s="301"/>
    </row>
    <row r="15" spans="1:30" x14ac:dyDescent="0.2">
      <c r="A15" s="216" t="s">
        <v>48</v>
      </c>
      <c r="B15" s="790"/>
      <c r="C15" s="790"/>
      <c r="D15" s="790"/>
      <c r="E15" s="790"/>
      <c r="F15" s="790"/>
      <c r="H15" s="912" t="s">
        <v>51</v>
      </c>
      <c r="I15" s="912"/>
      <c r="J15" s="912"/>
      <c r="K15" s="792"/>
      <c r="L15" s="792"/>
      <c r="M15" s="792"/>
    </row>
    <row r="16" spans="1:30" x14ac:dyDescent="0.2">
      <c r="A16" s="216"/>
      <c r="B16" s="217"/>
      <c r="C16" s="217"/>
      <c r="D16" s="217"/>
      <c r="E16" s="217"/>
      <c r="F16" s="217"/>
      <c r="H16" s="334"/>
      <c r="I16" s="334"/>
      <c r="J16" s="334"/>
      <c r="K16" s="218"/>
      <c r="L16" s="218"/>
      <c r="M16" s="218"/>
    </row>
    <row r="17" spans="1:30" x14ac:dyDescent="0.2">
      <c r="A17" s="216" t="s">
        <v>74</v>
      </c>
      <c r="B17" s="790"/>
      <c r="C17" s="790"/>
      <c r="D17" s="790"/>
      <c r="E17" s="790"/>
      <c r="F17" s="790"/>
      <c r="H17" s="912" t="s">
        <v>13</v>
      </c>
      <c r="I17" s="912"/>
      <c r="J17" s="912"/>
      <c r="K17" s="792"/>
      <c r="L17" s="792"/>
      <c r="M17" s="792"/>
    </row>
    <row r="18" spans="1:30" x14ac:dyDescent="0.2">
      <c r="A18" s="340"/>
      <c r="B18" s="802"/>
      <c r="C18" s="802"/>
      <c r="D18" s="800"/>
      <c r="E18" s="800"/>
      <c r="F18" s="802"/>
      <c r="G18" s="802"/>
      <c r="H18" s="300"/>
      <c r="I18" s="301"/>
      <c r="J18" s="301"/>
    </row>
    <row r="19" spans="1:30" x14ac:dyDescent="0.2">
      <c r="A19" s="340" t="s">
        <v>50</v>
      </c>
      <c r="B19" s="790"/>
      <c r="C19" s="790"/>
      <c r="D19" s="790"/>
      <c r="E19" s="790"/>
      <c r="F19" s="790"/>
      <c r="H19" s="913" t="s">
        <v>380</v>
      </c>
      <c r="I19" s="913"/>
      <c r="J19" s="913"/>
      <c r="K19" s="807"/>
      <c r="L19" s="807"/>
      <c r="M19" s="807"/>
    </row>
    <row r="20" spans="1:30" ht="12.6" customHeight="1" x14ac:dyDescent="0.2"/>
    <row r="21" spans="1:30" ht="12.6" customHeight="1" x14ac:dyDescent="0.2">
      <c r="A21" s="223" t="s">
        <v>416</v>
      </c>
    </row>
    <row r="22" spans="1:30" x14ac:dyDescent="0.2">
      <c r="A22" s="210" t="str">
        <f>gestion!$V$60</f>
        <v>Chaque Club enverra la candidature des athlètes en couple contenant le résultat final de chacune des compétitions</v>
      </c>
    </row>
    <row r="23" spans="1:30" x14ac:dyDescent="0.2">
      <c r="A23" s="210" t="str">
        <f>gestion!$V$61</f>
        <v>auxquelles ils/elles ont participé (régionales, provinciales, nationales, internationales &amp; mondiales), peu importe le</v>
      </c>
    </row>
    <row r="24" spans="1:30" x14ac:dyDescent="0.2">
      <c r="A24" s="210" t="str">
        <f>gestion!$V$62</f>
        <v>résultat.  Le comité examinera l'ensemble des dossiers et déterminera le couple lauréat.  Un seul couple par</v>
      </c>
    </row>
    <row r="25" spans="1:30" x14ac:dyDescent="0.2">
      <c r="A25" s="210" t="str">
        <f>gestion!$V$63</f>
        <v>catégorie sera honoré.</v>
      </c>
    </row>
    <row r="26" spans="1:30" ht="15" customHeight="1" x14ac:dyDescent="0.2">
      <c r="A26" s="225"/>
      <c r="B26" s="222"/>
      <c r="C26" s="222"/>
      <c r="D26" s="222"/>
      <c r="E26" s="222"/>
      <c r="F26" s="226"/>
    </row>
    <row r="27" spans="1:30" ht="15" customHeight="1" x14ac:dyDescent="0.2">
      <c r="A27" s="846" t="s">
        <v>397</v>
      </c>
      <c r="B27" s="846"/>
      <c r="C27" s="846"/>
      <c r="D27" s="846"/>
      <c r="E27" s="846"/>
      <c r="F27" s="846"/>
      <c r="G27" s="846"/>
      <c r="H27" s="846"/>
      <c r="I27" s="846"/>
      <c r="J27" s="846"/>
      <c r="K27" s="846"/>
      <c r="L27" s="846"/>
      <c r="M27" s="846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</row>
    <row r="28" spans="1:30" ht="15" customHeight="1" x14ac:dyDescent="0.2">
      <c r="A28" s="256"/>
      <c r="B28" s="256"/>
      <c r="C28" s="256"/>
      <c r="D28" s="256"/>
      <c r="E28" s="256"/>
      <c r="F28" s="256"/>
      <c r="G28" s="256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</row>
    <row r="29" spans="1:30" ht="15" customHeight="1" thickBot="1" x14ac:dyDescent="0.25">
      <c r="A29" s="265" t="s">
        <v>394</v>
      </c>
      <c r="B29" s="331">
        <v>2</v>
      </c>
      <c r="C29" s="331">
        <v>3</v>
      </c>
      <c r="D29" s="331">
        <v>4</v>
      </c>
      <c r="E29" s="847">
        <v>5</v>
      </c>
      <c r="F29" s="847"/>
      <c r="G29" s="331">
        <v>6</v>
      </c>
      <c r="H29" s="847">
        <v>7</v>
      </c>
      <c r="I29" s="847"/>
      <c r="J29" s="268">
        <v>8</v>
      </c>
      <c r="K29" s="331">
        <v>9</v>
      </c>
      <c r="L29" s="331">
        <v>10</v>
      </c>
      <c r="M29" s="269">
        <v>11</v>
      </c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</row>
    <row r="30" spans="1:30" ht="27.75" customHeight="1" thickTop="1" x14ac:dyDescent="0.2">
      <c r="A30" s="270" t="s">
        <v>5</v>
      </c>
      <c r="B30" s="271" t="s">
        <v>291</v>
      </c>
      <c r="C30" s="271" t="s">
        <v>292</v>
      </c>
      <c r="D30" s="330" t="s">
        <v>400</v>
      </c>
      <c r="E30" s="845" t="s">
        <v>398</v>
      </c>
      <c r="F30" s="845"/>
      <c r="G30" s="271" t="s">
        <v>396</v>
      </c>
      <c r="H30" s="845" t="s">
        <v>395</v>
      </c>
      <c r="I30" s="845"/>
      <c r="J30" s="330" t="s">
        <v>399</v>
      </c>
      <c r="K30" s="271" t="s">
        <v>89</v>
      </c>
      <c r="L30" s="271" t="s">
        <v>90</v>
      </c>
      <c r="M30" s="274" t="s">
        <v>91</v>
      </c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</row>
    <row r="31" spans="1:30" ht="15" customHeight="1" x14ac:dyDescent="0.2">
      <c r="A31" s="225"/>
      <c r="B31" s="222"/>
      <c r="C31" s="222"/>
      <c r="D31" s="222"/>
      <c r="E31" s="222"/>
      <c r="F31" s="226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</row>
    <row r="32" spans="1:30" x14ac:dyDescent="0.2">
      <c r="A32" s="223" t="s">
        <v>419</v>
      </c>
      <c r="E32" s="225"/>
      <c r="F32" s="225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</row>
    <row r="33" spans="1:30" x14ac:dyDescent="0.2">
      <c r="A33" s="782" t="s">
        <v>481</v>
      </c>
      <c r="B33" s="782"/>
      <c r="C33" s="782"/>
      <c r="D33" s="782"/>
      <c r="E33" s="782"/>
      <c r="F33" s="782"/>
      <c r="G33" s="782"/>
      <c r="H33" s="782"/>
      <c r="I33" s="782"/>
      <c r="J33" s="782"/>
      <c r="K33" s="782"/>
      <c r="L33" s="782"/>
      <c r="M33" s="78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</row>
    <row r="34" spans="1:30" x14ac:dyDescent="0.2">
      <c r="A34" s="782" t="s">
        <v>480</v>
      </c>
      <c r="B34" s="782"/>
      <c r="C34" s="782"/>
      <c r="D34" s="782"/>
      <c r="E34" s="782"/>
      <c r="F34" s="782"/>
      <c r="G34" s="782"/>
      <c r="H34" s="782"/>
      <c r="I34" s="782"/>
      <c r="J34" s="782"/>
      <c r="K34" s="782"/>
      <c r="L34" s="782"/>
      <c r="M34" s="78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</row>
    <row r="35" spans="1:30" x14ac:dyDescent="0.2">
      <c r="A35" s="782" t="s">
        <v>479</v>
      </c>
      <c r="B35" s="782"/>
      <c r="C35" s="782"/>
      <c r="D35" s="782"/>
      <c r="E35" s="782"/>
      <c r="F35" s="782"/>
      <c r="G35" s="782"/>
      <c r="H35" s="782"/>
      <c r="I35" s="782"/>
      <c r="J35" s="782"/>
      <c r="K35" s="782"/>
      <c r="L35" s="782"/>
      <c r="M35" s="78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</row>
    <row r="36" spans="1:30" x14ac:dyDescent="0.2">
      <c r="A36" s="782" t="s">
        <v>482</v>
      </c>
      <c r="B36" s="782"/>
      <c r="C36" s="782"/>
      <c r="D36" s="782"/>
      <c r="E36" s="782"/>
      <c r="F36" s="782"/>
      <c r="G36" s="782"/>
      <c r="H36" s="782"/>
      <c r="I36" s="782"/>
      <c r="J36" s="782"/>
      <c r="K36" s="782"/>
      <c r="L36" s="782"/>
      <c r="M36" s="78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</row>
    <row r="37" spans="1:30" ht="15.75" x14ac:dyDescent="0.25">
      <c r="A37" s="316" t="str">
        <f>gestion!$V$74</f>
        <v>S.V.P. inscrire toutes les informations du ou de la partenaire</v>
      </c>
    </row>
    <row r="38" spans="1:30" x14ac:dyDescent="0.2">
      <c r="A38" s="332" t="str">
        <f>gestion!$V$43</f>
        <v xml:space="preserve">N.B. :  Joindre une copie très lisible des résultats de compétition </v>
      </c>
      <c r="B38" s="326"/>
      <c r="C38" s="326"/>
      <c r="D38" s="326"/>
      <c r="E38" s="326"/>
      <c r="F38" s="326"/>
      <c r="G38" s="326"/>
      <c r="H38" s="326"/>
      <c r="I38" s="326"/>
      <c r="J38" s="326"/>
      <c r="K38" s="326"/>
      <c r="L38" s="326"/>
      <c r="M38" s="326"/>
    </row>
    <row r="39" spans="1:30" x14ac:dyDescent="0.2">
      <c r="A39" s="811"/>
      <c r="B39" s="811"/>
      <c r="C39" s="811"/>
      <c r="D39" s="811"/>
      <c r="E39" s="811"/>
      <c r="F39" s="811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</row>
    <row r="40" spans="1:30" s="278" customFormat="1" x14ac:dyDescent="0.2">
      <c r="A40" s="277" t="s">
        <v>31</v>
      </c>
      <c r="B40" s="841" t="s">
        <v>388</v>
      </c>
      <c r="C40" s="842"/>
      <c r="D40" s="841" t="s">
        <v>389</v>
      </c>
      <c r="E40" s="842"/>
      <c r="F40" s="841" t="s">
        <v>32</v>
      </c>
      <c r="G40" s="842"/>
      <c r="H40" s="857" t="s">
        <v>6</v>
      </c>
      <c r="I40" s="858"/>
    </row>
    <row r="41" spans="1:30" x14ac:dyDescent="0.2">
      <c r="A41" s="279" t="str">
        <f>+gestion!W13</f>
        <v>Invitation Rosemère Jan. 2019</v>
      </c>
      <c r="B41" s="819"/>
      <c r="C41" s="820"/>
      <c r="D41" s="819"/>
      <c r="E41" s="820"/>
      <c r="F41" s="819"/>
      <c r="G41" s="820"/>
      <c r="H41" s="821" t="str">
        <f>IF(OR(B41&lt;2,B41="",F41="",F41&lt;1,F41&gt;B41-1,D41="",D41&lt;=1,D41&gt;11,AND(B41&gt;=5,F41&gt;=5)),"",IF(B41&gt;=5,VLOOKUP(F41,tableau!$C$1:$M$6,HLOOKUP(D41,tableau!$C$1:$M$1,1,FALSE),FALSE),IF(B41=4,VLOOKUP(F41,tableau!$C$7:$M$9,HLOOKUP(D41,tableau!$C$1:$M$1,1,FALSE),FALSE),IF(B41=3,VLOOKUP(F41,tableau!$C$10:$M$11,HLOOKUP(D41,tableau!$C$1:$M$1,1,FALSE),FALSE),IF(B41=2,VLOOKUP(F41,tableau!$C$12:$M$12,HLOOKUP(D41,tableau!$C$1:$M$1,1,FALSE),FALSE),"")))))</f>
        <v/>
      </c>
      <c r="I41" s="82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</row>
    <row r="42" spans="1:30" x14ac:dyDescent="0.2">
      <c r="A42" s="282" t="str">
        <f>+gestion!W14</f>
        <v>Jeux du Québec</v>
      </c>
      <c r="B42" s="826"/>
      <c r="C42" s="827"/>
      <c r="D42" s="826"/>
      <c r="E42" s="827"/>
      <c r="F42" s="826"/>
      <c r="G42" s="827"/>
      <c r="H42" s="830" t="str">
        <f>IF(OR(B42&lt;2,B42="",F42="",F42&lt;1,F42&gt;B42-1,D42="",D42&lt;=1,D42&gt;11,AND(B42&gt;=5,F42&gt;=5)),"",IF(B42&gt;=5,VLOOKUP(F42,tableau!$C$1:$M$6,HLOOKUP(D42,tableau!$C$1:$M$1,1,FALSE),FALSE),IF(B42=4,VLOOKUP(F42,tableau!$C$7:$M$9,HLOOKUP(D42,tableau!$C$1:$M$1,1,FALSE),FALSE),IF(B42=3,VLOOKUP(F42,tableau!$C$10:$M$11,HLOOKUP(D42,tableau!$C$1:$M$1,1,FALSE),FALSE),IF(B42=2,VLOOKUP(F42,tableau!$C$12:$M$12,HLOOKUP(D42,tableau!$C$1:$M$1,1,FALSE),FALSE),"")))))</f>
        <v/>
      </c>
      <c r="I42" s="831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</row>
    <row r="43" spans="1:30" x14ac:dyDescent="0.2">
      <c r="A43" s="283" t="str">
        <f>+gestion!X14</f>
        <v>Finale Régionale</v>
      </c>
      <c r="B43" s="828"/>
      <c r="C43" s="829"/>
      <c r="D43" s="828"/>
      <c r="E43" s="829"/>
      <c r="F43" s="828"/>
      <c r="G43" s="829"/>
      <c r="H43" s="832"/>
      <c r="I43" s="833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</row>
    <row r="44" spans="1:30" x14ac:dyDescent="0.2">
      <c r="A44" s="279" t="str">
        <f>+gestion!W15</f>
        <v>Invitation Lachute</v>
      </c>
      <c r="B44" s="819"/>
      <c r="C44" s="820"/>
      <c r="D44" s="819"/>
      <c r="E44" s="820"/>
      <c r="F44" s="819"/>
      <c r="G44" s="820"/>
      <c r="H44" s="821" t="str">
        <f>IF(OR(B44&lt;2,B44="",F44="",F44&lt;1,F44&gt;B44-1,D44="",D44&lt;=1,D44&gt;11,AND(B44&gt;=5,F44&gt;=5)),"",IF(B44&gt;=5,VLOOKUP(F44,tableau!$C$1:$M$6,HLOOKUP(D44,tableau!$C$1:$M$1,1,FALSE),FALSE),IF(B44=4,VLOOKUP(F44,tableau!$C$7:$M$9,HLOOKUP(D44,tableau!$C$1:$M$1,1,FALSE),FALSE),IF(B44=3,VLOOKUP(F44,tableau!$C$10:$M$11,HLOOKUP(D44,tableau!$C$1:$M$1,1,FALSE),FALSE),IF(B44=2,VLOOKUP(F44,tableau!$C$12:$M$12,HLOOKUP(D44,tableau!$C$1:$M$1,1,FALSE),FALSE),"")))))</f>
        <v/>
      </c>
      <c r="I44" s="82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</row>
    <row r="45" spans="1:30" x14ac:dyDescent="0.2">
      <c r="A45" s="282" t="str">
        <f>+gestion!W16</f>
        <v>Jeux du Québec</v>
      </c>
      <c r="B45" s="825"/>
      <c r="C45" s="825"/>
      <c r="D45" s="825"/>
      <c r="E45" s="825"/>
      <c r="F45" s="825"/>
      <c r="G45" s="825"/>
      <c r="H45" s="830">
        <f>IF(ISTEXT(F45)=TRUE,0,IF(F45&gt;=1,IF(F45&gt;=11,1,HLOOKUP(F45,tableau!$C$16:$L$18,2,FALSE)),0))</f>
        <v>0</v>
      </c>
      <c r="I45" s="831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</row>
    <row r="46" spans="1:30" x14ac:dyDescent="0.2">
      <c r="A46" s="283" t="str">
        <f>+gestion!X22</f>
        <v>Finale Provinciale</v>
      </c>
      <c r="B46" s="825"/>
      <c r="C46" s="825"/>
      <c r="D46" s="825"/>
      <c r="E46" s="825"/>
      <c r="F46" s="825"/>
      <c r="G46" s="825"/>
      <c r="H46" s="832"/>
      <c r="I46" s="833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</row>
    <row r="47" spans="1:30" x14ac:dyDescent="0.2">
      <c r="A47" s="282" t="str">
        <f>+gestion!W3</f>
        <v>Provinciaux d'été</v>
      </c>
      <c r="B47" s="819"/>
      <c r="C47" s="820"/>
      <c r="D47" s="819"/>
      <c r="E47" s="820"/>
      <c r="F47" s="819"/>
      <c r="G47" s="820"/>
      <c r="H47" s="821">
        <f>IF(ISTEXT(F47)=TRUE,0,IF(F47&gt;=1,IF(F47&gt;=11,1,HLOOKUP(F47,tableau!$C$16:$L$18,2,FALSE)),0))</f>
        <v>0</v>
      </c>
      <c r="I47" s="82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</row>
    <row r="48" spans="1:30" x14ac:dyDescent="0.2">
      <c r="A48" s="282" t="str">
        <f>gestion!W7</f>
        <v>Georges-Ethier</v>
      </c>
      <c r="B48" s="819"/>
      <c r="C48" s="820"/>
      <c r="D48" s="819"/>
      <c r="E48" s="820"/>
      <c r="F48" s="819"/>
      <c r="G48" s="820"/>
      <c r="H48" s="821">
        <f>IF(ISTEXT(F48)=TRUE,0,IF(F48&gt;=1,IF(F48&gt;=11,1,HLOOKUP(F48,tableau!$C$16:$L$18,2,FALSE)),0))</f>
        <v>0</v>
      </c>
      <c r="I48" s="82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</row>
    <row r="49" spans="1:30" x14ac:dyDescent="0.2">
      <c r="A49" s="282" t="str">
        <f>gestion!W9</f>
        <v>Défi Patinage Canada</v>
      </c>
      <c r="B49" s="819"/>
      <c r="C49" s="820"/>
      <c r="D49" s="819"/>
      <c r="E49" s="820"/>
      <c r="F49" s="819"/>
      <c r="G49" s="820"/>
      <c r="H49" s="821">
        <f>IF(ISTEXT(F49)=TRUE,0,IF(F49&gt;=1,IF(F49&gt;=11,3,HLOOKUP(F49,tableau!$C$16:$L$18,3,FALSE)),0))</f>
        <v>0</v>
      </c>
      <c r="I49" s="82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</row>
    <row r="50" spans="1:30" x14ac:dyDescent="0.2">
      <c r="A50" s="282" t="str">
        <f>+gestion!W17</f>
        <v>Invitation Richard Gauthier</v>
      </c>
      <c r="B50" s="819"/>
      <c r="C50" s="820"/>
      <c r="D50" s="819"/>
      <c r="E50" s="820"/>
      <c r="F50" s="819"/>
      <c r="G50" s="820"/>
      <c r="H50" s="821" t="str">
        <f>IF(OR(B50&lt;2,B50="",F50="",F50&lt;1,F50&gt;B50-1,D50="",D50&lt;=1,D50&gt;11,AND(B50&gt;=5,F50&gt;=5)),"",IF(B50&gt;=5,VLOOKUP(F50,tableau!$C$1:$M$6,HLOOKUP(D50,tableau!$C$1:$M$1,1,FALSE),FALSE),IF(B50=4,VLOOKUP(F50,tableau!$C$7:$M$9,HLOOKUP(D50,tableau!$C$1:$M$1,1,FALSE),FALSE),IF(B50=3,VLOOKUP(F50,tableau!$C$10:$M$11,HLOOKUP(D50,tableau!$C$1:$M$1,1,FALSE),FALSE),IF(B50=2,VLOOKUP(F50,tableau!$C$12:$M$12,HLOOKUP(D50,tableau!$C$1:$M$1,1,FALSE),FALSE),"")))))</f>
        <v/>
      </c>
      <c r="I50" s="82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</row>
    <row r="51" spans="1:30" x14ac:dyDescent="0.2">
      <c r="A51" s="282" t="str">
        <f>+gestion!W18</f>
        <v>Invitation St-Eustache</v>
      </c>
      <c r="B51" s="819"/>
      <c r="C51" s="820"/>
      <c r="D51" s="819"/>
      <c r="E51" s="820"/>
      <c r="F51" s="819"/>
      <c r="G51" s="820"/>
      <c r="H51" s="821" t="str">
        <f>IF(OR(B51&lt;2,B51="",F51="",F51&lt;1,F51&gt;B51-1,D51="",D51&lt;=1,D51&gt;11,AND(B51&gt;=5,F51&gt;=5)),"",IF(B51&gt;=5,VLOOKUP(F51,tableau!$C$1:$M$6,HLOOKUP(D51,tableau!$C$1:$M$1,1,FALSE),FALSE),IF(B51=4,VLOOKUP(F51,tableau!$C$7:$M$9,HLOOKUP(D51,tableau!$C$1:$M$1,1,FALSE),FALSE),IF(B51=3,VLOOKUP(F51,tableau!$C$10:$M$11,HLOOKUP(D51,tableau!$C$1:$M$1,1,FALSE),FALSE),IF(B51=2,VLOOKUP(F51,tableau!$C$12:$M$12,HLOOKUP(D51,tableau!$C$1:$M$1,1,FALSE),FALSE),"")))))</f>
        <v/>
      </c>
      <c r="I51" s="82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</row>
    <row r="52" spans="1:30" x14ac:dyDescent="0.2">
      <c r="A52" s="279" t="str">
        <f>+gestion!X13</f>
        <v>Invitation Rosemère Déc. 2019</v>
      </c>
      <c r="B52" s="819"/>
      <c r="C52" s="820"/>
      <c r="D52" s="819"/>
      <c r="E52" s="820"/>
      <c r="F52" s="819"/>
      <c r="G52" s="820"/>
      <c r="H52" s="821" t="str">
        <f>IF(OR(B52&lt;2,B52="",F52="",F52&lt;1,F52&gt;B52-1,D52="",D52&lt;=1,D52&gt;11,AND(B52&gt;=5,F52&gt;=5)),"",IF(B52&gt;=5,VLOOKUP(F52,tableau!$C$1:$M$6,HLOOKUP(D52,tableau!$C$1:$M$1,1,FALSE),FALSE),IF(B52=4,VLOOKUP(F52,tableau!$C$7:$M$9,HLOOKUP(D52,tableau!$C$1:$M$1,1,FALSE),FALSE),IF(B52=3,VLOOKUP(F52,tableau!$C$10:$M$11,HLOOKUP(D52,tableau!$C$1:$M$1,1,FALSE),FALSE),IF(B52=2,VLOOKUP(F52,tableau!$C$12:$M$12,HLOOKUP(D52,tableau!$C$1:$M$1,1,FALSE),FALSE),"")))))</f>
        <v/>
      </c>
      <c r="I52" s="82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</row>
    <row r="53" spans="1:30" x14ac:dyDescent="0.2">
      <c r="A53" s="279" t="str">
        <f>+gestion!W12</f>
        <v>Section B 2020</v>
      </c>
      <c r="B53" s="819"/>
      <c r="C53" s="820"/>
      <c r="D53" s="819"/>
      <c r="E53" s="820"/>
      <c r="F53" s="819"/>
      <c r="G53" s="820"/>
      <c r="H53" s="821">
        <f>IF(ISTEXT(F53)=TRUE,0,IF(F53&gt;=1,IF(F53&gt;=11,1,HLOOKUP(F53,tableau!$C$16:$L$18,2,FALSE)),0))</f>
        <v>0</v>
      </c>
      <c r="I53" s="82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</row>
    <row r="54" spans="1:30" s="264" customFormat="1" ht="13.5" thickBot="1" x14ac:dyDescent="0.25">
      <c r="A54" s="262"/>
      <c r="B54" s="262"/>
      <c r="C54" s="620"/>
      <c r="D54" s="620"/>
      <c r="E54" s="223"/>
      <c r="F54" s="911" t="s">
        <v>36</v>
      </c>
      <c r="G54" s="911"/>
      <c r="H54" s="834">
        <f>SUM(H41:H53)</f>
        <v>0</v>
      </c>
      <c r="I54" s="834"/>
    </row>
    <row r="55" spans="1:30" ht="13.5" thickTop="1" x14ac:dyDescent="0.2">
      <c r="A55" s="851"/>
      <c r="B55" s="851"/>
      <c r="C55" s="851"/>
      <c r="D55" s="851"/>
      <c r="E55" s="851"/>
      <c r="F55" s="851"/>
      <c r="G55" s="851"/>
      <c r="H55" s="210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</row>
    <row r="56" spans="1:30" x14ac:dyDescent="0.2">
      <c r="A56" s="851"/>
      <c r="B56" s="851"/>
      <c r="C56" s="851"/>
      <c r="D56" s="851"/>
      <c r="E56" s="851"/>
      <c r="F56" s="851"/>
      <c r="G56" s="851"/>
      <c r="H56" s="210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</row>
    <row r="57" spans="1:30" x14ac:dyDescent="0.2">
      <c r="H57" s="210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</row>
    <row r="58" spans="1:30" x14ac:dyDescent="0.2">
      <c r="B58" s="339" t="s">
        <v>52</v>
      </c>
      <c r="C58" s="339"/>
      <c r="F58" s="781" t="str">
        <f>+'données a remplir'!$F$8</f>
        <v/>
      </c>
      <c r="G58" s="781"/>
      <c r="H58" s="781"/>
      <c r="I58" s="781"/>
      <c r="J58" s="781"/>
      <c r="L58" s="212"/>
      <c r="M58" s="212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</row>
    <row r="59" spans="1:30" x14ac:dyDescent="0.2">
      <c r="B59" s="339"/>
      <c r="C59" s="245"/>
      <c r="F59" s="245"/>
      <c r="G59" s="245"/>
      <c r="H59" s="245"/>
      <c r="I59" s="245"/>
      <c r="J59" s="245"/>
      <c r="L59" s="212"/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</row>
    <row r="60" spans="1:30" x14ac:dyDescent="0.2">
      <c r="B60" s="339" t="s">
        <v>53</v>
      </c>
      <c r="C60" s="339"/>
      <c r="F60" s="781" t="str">
        <f>+'données a remplir'!F9</f>
        <v/>
      </c>
      <c r="G60" s="781"/>
      <c r="H60" s="781"/>
      <c r="I60" s="781"/>
      <c r="J60" s="781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</row>
    <row r="61" spans="1:30" x14ac:dyDescent="0.2">
      <c r="B61" s="339"/>
      <c r="C61" s="245"/>
      <c r="F61" s="245"/>
      <c r="G61" s="245"/>
      <c r="H61" s="245"/>
      <c r="I61" s="245"/>
      <c r="J61" s="245"/>
      <c r="L61" s="212"/>
      <c r="M61" s="212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  <c r="AA61" s="212"/>
      <c r="AB61" s="212"/>
      <c r="AC61" s="212"/>
      <c r="AD61" s="212"/>
    </row>
    <row r="62" spans="1:30" x14ac:dyDescent="0.2">
      <c r="B62" s="780" t="s">
        <v>54</v>
      </c>
      <c r="C62" s="780"/>
      <c r="F62" s="781" t="str">
        <f>+'données a remplir'!$F$10</f>
        <v/>
      </c>
      <c r="G62" s="781"/>
      <c r="H62" s="781"/>
      <c r="I62" s="781"/>
      <c r="J62" s="781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</row>
  </sheetData>
  <sheetProtection algorithmName="SHA-512" hashValue="MXR3khRCIgAnWRcT8ztF5XCVmxu/lZCmHuxCbS/h1DJBk5BB2JfTiw8Bn1Lm1S3uh82oQf4qv2PGrdD72dSLuA==" saltValue="CPuBY80lPZYc2U6k2q5gcQ==" spinCount="100000" sheet="1"/>
  <protectedRanges>
    <protectedRange sqref="B8 B10 B15 B17 B19 K8 K10 K15 K17 K19" name="Plage2"/>
    <protectedRange sqref="B41:G53" name="Plage2_2"/>
  </protectedRanges>
  <mergeCells count="96">
    <mergeCell ref="A2:M2"/>
    <mergeCell ref="A3:M3"/>
    <mergeCell ref="A4:M4"/>
    <mergeCell ref="A5:M5"/>
    <mergeCell ref="A6:M6"/>
    <mergeCell ref="B9:F9"/>
    <mergeCell ref="H8:J8"/>
    <mergeCell ref="K8:M8"/>
    <mergeCell ref="B8:F8"/>
    <mergeCell ref="B10:F10"/>
    <mergeCell ref="H10:J10"/>
    <mergeCell ref="K10:M10"/>
    <mergeCell ref="B41:C41"/>
    <mergeCell ref="D41:E41"/>
    <mergeCell ref="H41:I41"/>
    <mergeCell ref="F41:G41"/>
    <mergeCell ref="B19:F19"/>
    <mergeCell ref="H19:J19"/>
    <mergeCell ref="K12:M12"/>
    <mergeCell ref="B18:C18"/>
    <mergeCell ref="D18:E18"/>
    <mergeCell ref="F18:G18"/>
    <mergeCell ref="B11:C11"/>
    <mergeCell ref="D11:E11"/>
    <mergeCell ref="F11:G11"/>
    <mergeCell ref="B12:F12"/>
    <mergeCell ref="H12:J12"/>
    <mergeCell ref="B15:F15"/>
    <mergeCell ref="H15:J15"/>
    <mergeCell ref="K15:M15"/>
    <mergeCell ref="B17:F17"/>
    <mergeCell ref="H17:J17"/>
    <mergeCell ref="K17:M17"/>
    <mergeCell ref="A27:M27"/>
    <mergeCell ref="K19:M19"/>
    <mergeCell ref="A39:F39"/>
    <mergeCell ref="B40:C40"/>
    <mergeCell ref="D40:E40"/>
    <mergeCell ref="H40:I40"/>
    <mergeCell ref="E29:F29"/>
    <mergeCell ref="A33:M33"/>
    <mergeCell ref="A34:M34"/>
    <mergeCell ref="A35:M35"/>
    <mergeCell ref="A36:M36"/>
    <mergeCell ref="F40:G40"/>
    <mergeCell ref="H29:I29"/>
    <mergeCell ref="E30:F30"/>
    <mergeCell ref="H30:I30"/>
    <mergeCell ref="F54:G54"/>
    <mergeCell ref="H54:I54"/>
    <mergeCell ref="B51:C51"/>
    <mergeCell ref="H47:I47"/>
    <mergeCell ref="B48:C48"/>
    <mergeCell ref="D48:E48"/>
    <mergeCell ref="H48:I48"/>
    <mergeCell ref="F47:G47"/>
    <mergeCell ref="F48:G48"/>
    <mergeCell ref="B47:C47"/>
    <mergeCell ref="D47:E47"/>
    <mergeCell ref="D52:E52"/>
    <mergeCell ref="F52:G52"/>
    <mergeCell ref="H52:I52"/>
    <mergeCell ref="B42:C43"/>
    <mergeCell ref="D42:E43"/>
    <mergeCell ref="H42:I43"/>
    <mergeCell ref="B45:C46"/>
    <mergeCell ref="D45:E46"/>
    <mergeCell ref="H45:I46"/>
    <mergeCell ref="F42:G43"/>
    <mergeCell ref="F44:G44"/>
    <mergeCell ref="F45:G46"/>
    <mergeCell ref="B44:C44"/>
    <mergeCell ref="D44:E44"/>
    <mergeCell ref="H44:I44"/>
    <mergeCell ref="B62:C62"/>
    <mergeCell ref="F62:J62"/>
    <mergeCell ref="A55:G55"/>
    <mergeCell ref="A56:G56"/>
    <mergeCell ref="F58:J58"/>
    <mergeCell ref="F60:J60"/>
    <mergeCell ref="D51:E51"/>
    <mergeCell ref="H51:I51"/>
    <mergeCell ref="B53:C53"/>
    <mergeCell ref="D53:E53"/>
    <mergeCell ref="H53:I53"/>
    <mergeCell ref="F51:G51"/>
    <mergeCell ref="F53:G53"/>
    <mergeCell ref="B52:C52"/>
    <mergeCell ref="B49:C49"/>
    <mergeCell ref="D49:E49"/>
    <mergeCell ref="H49:I49"/>
    <mergeCell ref="B50:C50"/>
    <mergeCell ref="D50:E50"/>
    <mergeCell ref="H50:I50"/>
    <mergeCell ref="F49:G49"/>
    <mergeCell ref="F50:G50"/>
  </mergeCells>
  <dataValidations disablePrompts="1" count="1">
    <dataValidation type="list" allowBlank="1" showInputMessage="1" showErrorMessage="1" promptTitle="Menu_BYE" sqref="M35:M36 I53 I45 I47:I49" xr:uid="{00000000-0002-0000-2A00-000000000000}">
      <formula1>Menu_Bye</formula1>
    </dataValidation>
  </dataValidations>
  <printOptions horizontalCentered="1"/>
  <pageMargins left="0" right="0" top="0.55118110236220474" bottom="0.35433070866141736" header="0.31496062992125984" footer="0.31496062992125984"/>
  <pageSetup scale="87" orientation="portrait" r:id="rId1"/>
  <headerFooter>
    <oddHeader>&amp;LLauréats 2019</oddHeader>
    <oddFooter>&amp;C&amp;14PATINAGE LAURENTIDES&amp;R&amp;A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92D050"/>
  </sheetPr>
  <dimension ref="A1:AD61"/>
  <sheetViews>
    <sheetView showGridLines="0" zoomScaleNormal="100" workbookViewId="0">
      <selection activeCell="B8" sqref="B8:F8"/>
    </sheetView>
  </sheetViews>
  <sheetFormatPr baseColWidth="10" defaultRowHeight="12.75" x14ac:dyDescent="0.2"/>
  <cols>
    <col min="1" max="1" width="25.85546875" style="210" customWidth="1"/>
    <col min="2" max="3" width="7.28515625" style="210" customWidth="1"/>
    <col min="4" max="4" width="8.85546875" style="210" bestFit="1" customWidth="1"/>
    <col min="5" max="5" width="7.28515625" style="210" customWidth="1"/>
    <col min="6" max="6" width="8.85546875" style="210" customWidth="1"/>
    <col min="7" max="7" width="7.42578125" style="210" bestFit="1" customWidth="1"/>
    <col min="8" max="8" width="7.28515625" style="211" customWidth="1"/>
    <col min="9" max="13" width="7.28515625" style="210" customWidth="1"/>
    <col min="14" max="30" width="11.42578125" style="210"/>
    <col min="31" max="16384" width="11.42578125" style="212"/>
  </cols>
  <sheetData>
    <row r="1" spans="1:30" x14ac:dyDescent="0.2">
      <c r="A1" s="209"/>
      <c r="B1" s="209"/>
      <c r="C1" s="209"/>
      <c r="D1" s="209"/>
      <c r="E1" s="209"/>
      <c r="F1" s="209"/>
    </row>
    <row r="2" spans="1:30" x14ac:dyDescent="0.2">
      <c r="A2" s="794" t="s">
        <v>14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</row>
    <row r="3" spans="1:30" x14ac:dyDescent="0.2">
      <c r="A3" s="795" t="s">
        <v>43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</row>
    <row r="4" spans="1:30" s="214" customForma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</row>
    <row r="5" spans="1:30" s="214" customFormat="1" ht="15.75" customHeight="1" x14ac:dyDescent="0.25">
      <c r="A5" s="799" t="s">
        <v>5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  <c r="N5" s="215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</row>
    <row r="6" spans="1:30" s="214" customFormat="1" ht="15.75" customHeight="1" x14ac:dyDescent="0.25">
      <c r="A6" s="801" t="str">
        <f>+gestion!B45</f>
        <v>COUPLE DE DANSE PRÉ-JUVÉNILE</v>
      </c>
      <c r="B6" s="801"/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1"/>
      <c r="N6" s="215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</row>
    <row r="8" spans="1:30" x14ac:dyDescent="0.2">
      <c r="A8" s="216" t="s">
        <v>410</v>
      </c>
      <c r="B8" s="790"/>
      <c r="C8" s="790"/>
      <c r="D8" s="790"/>
      <c r="E8" s="790"/>
      <c r="F8" s="790"/>
      <c r="H8" s="912" t="s">
        <v>51</v>
      </c>
      <c r="I8" s="912"/>
      <c r="J8" s="912"/>
      <c r="K8" s="792"/>
      <c r="L8" s="792"/>
      <c r="M8" s="792"/>
    </row>
    <row r="9" spans="1:30" x14ac:dyDescent="0.2">
      <c r="A9" s="216"/>
      <c r="B9" s="217"/>
      <c r="C9" s="217"/>
      <c r="D9" s="217"/>
      <c r="E9" s="217"/>
      <c r="F9" s="217"/>
      <c r="H9" s="334"/>
      <c r="I9" s="334"/>
      <c r="J9" s="334"/>
      <c r="K9" s="218"/>
      <c r="L9" s="218"/>
      <c r="M9" s="218"/>
    </row>
    <row r="10" spans="1:30" x14ac:dyDescent="0.2">
      <c r="A10" s="216" t="s">
        <v>74</v>
      </c>
      <c r="B10" s="790"/>
      <c r="C10" s="790"/>
      <c r="D10" s="790"/>
      <c r="E10" s="790"/>
      <c r="F10" s="790"/>
      <c r="H10" s="912" t="s">
        <v>13</v>
      </c>
      <c r="I10" s="912"/>
      <c r="J10" s="912"/>
      <c r="K10" s="792"/>
      <c r="L10" s="792"/>
      <c r="M10" s="792"/>
    </row>
    <row r="11" spans="1:30" x14ac:dyDescent="0.2">
      <c r="A11" s="340"/>
      <c r="B11" s="802"/>
      <c r="C11" s="802"/>
      <c r="D11" s="800"/>
      <c r="E11" s="800"/>
      <c r="F11" s="802"/>
      <c r="G11" s="802"/>
      <c r="H11" s="300"/>
      <c r="I11" s="301"/>
      <c r="J11" s="301"/>
    </row>
    <row r="12" spans="1:30" x14ac:dyDescent="0.2">
      <c r="A12" s="340" t="s">
        <v>50</v>
      </c>
      <c r="B12" s="790">
        <f>+'données a remplir'!E7</f>
        <v>0</v>
      </c>
      <c r="C12" s="790"/>
      <c r="D12" s="790"/>
      <c r="E12" s="790"/>
      <c r="F12" s="790"/>
      <c r="H12" s="913" t="s">
        <v>380</v>
      </c>
      <c r="I12" s="913"/>
      <c r="J12" s="913"/>
      <c r="K12" s="807">
        <f>+'données a remplir'!E6</f>
        <v>0</v>
      </c>
      <c r="L12" s="807"/>
      <c r="M12" s="807"/>
    </row>
    <row r="13" spans="1:30" x14ac:dyDescent="0.2">
      <c r="A13" s="340"/>
      <c r="B13" s="313"/>
      <c r="C13" s="313"/>
      <c r="D13" s="313"/>
      <c r="E13" s="313"/>
      <c r="F13" s="313"/>
      <c r="H13" s="335"/>
      <c r="I13" s="335"/>
      <c r="J13" s="335"/>
      <c r="K13" s="314"/>
      <c r="L13" s="314"/>
      <c r="M13" s="221"/>
    </row>
    <row r="14" spans="1:30" ht="15" x14ac:dyDescent="0.25">
      <c r="A14" s="315" t="s">
        <v>411</v>
      </c>
      <c r="B14" s="221"/>
      <c r="C14" s="221"/>
      <c r="D14" s="220"/>
      <c r="E14" s="222"/>
      <c r="F14" s="222"/>
      <c r="H14" s="336"/>
      <c r="I14" s="301"/>
      <c r="J14" s="301"/>
    </row>
    <row r="15" spans="1:30" x14ac:dyDescent="0.2">
      <c r="A15" s="216" t="s">
        <v>48</v>
      </c>
      <c r="B15" s="790"/>
      <c r="C15" s="790"/>
      <c r="D15" s="790"/>
      <c r="E15" s="790"/>
      <c r="F15" s="790"/>
      <c r="H15" s="912" t="s">
        <v>51</v>
      </c>
      <c r="I15" s="912"/>
      <c r="J15" s="912"/>
      <c r="K15" s="792"/>
      <c r="L15" s="792"/>
      <c r="M15" s="792"/>
    </row>
    <row r="16" spans="1:30" x14ac:dyDescent="0.2">
      <c r="A16" s="216"/>
      <c r="B16" s="217"/>
      <c r="C16" s="217"/>
      <c r="D16" s="217"/>
      <c r="E16" s="217"/>
      <c r="F16" s="217"/>
      <c r="H16" s="334"/>
      <c r="I16" s="334"/>
      <c r="J16" s="334"/>
      <c r="K16" s="218"/>
      <c r="L16" s="218"/>
      <c r="M16" s="218"/>
    </row>
    <row r="17" spans="1:30" x14ac:dyDescent="0.2">
      <c r="A17" s="216" t="s">
        <v>74</v>
      </c>
      <c r="B17" s="790"/>
      <c r="C17" s="790"/>
      <c r="D17" s="790"/>
      <c r="E17" s="790"/>
      <c r="F17" s="790"/>
      <c r="H17" s="912" t="s">
        <v>13</v>
      </c>
      <c r="I17" s="912"/>
      <c r="J17" s="912"/>
      <c r="K17" s="792"/>
      <c r="L17" s="792"/>
      <c r="M17" s="792"/>
    </row>
    <row r="18" spans="1:30" x14ac:dyDescent="0.2">
      <c r="A18" s="340"/>
      <c r="B18" s="802"/>
      <c r="C18" s="802"/>
      <c r="D18" s="800"/>
      <c r="E18" s="800"/>
      <c r="F18" s="802"/>
      <c r="G18" s="802"/>
      <c r="H18" s="300"/>
      <c r="I18" s="301"/>
      <c r="J18" s="301"/>
    </row>
    <row r="19" spans="1:30" x14ac:dyDescent="0.2">
      <c r="A19" s="340" t="s">
        <v>50</v>
      </c>
      <c r="B19" s="790"/>
      <c r="C19" s="790"/>
      <c r="D19" s="790"/>
      <c r="E19" s="790"/>
      <c r="F19" s="790"/>
      <c r="H19" s="913" t="s">
        <v>380</v>
      </c>
      <c r="I19" s="913"/>
      <c r="J19" s="913"/>
      <c r="K19" s="807"/>
      <c r="L19" s="807"/>
      <c r="M19" s="807"/>
    </row>
    <row r="20" spans="1:30" ht="12.6" customHeight="1" x14ac:dyDescent="0.2"/>
    <row r="21" spans="1:30" ht="12.6" customHeight="1" x14ac:dyDescent="0.2">
      <c r="A21" s="223" t="s">
        <v>416</v>
      </c>
    </row>
    <row r="22" spans="1:30" x14ac:dyDescent="0.2">
      <c r="A22" s="210" t="str">
        <f>gestion!$V$60</f>
        <v>Chaque Club enverra la candidature des athlètes en couple contenant le résultat final de chacune des compétitions</v>
      </c>
    </row>
    <row r="23" spans="1:30" x14ac:dyDescent="0.2">
      <c r="A23" s="210" t="str">
        <f>gestion!$V$61</f>
        <v>auxquelles ils/elles ont participé (régionales, provinciales, nationales, internationales &amp; mondiales), peu importe le</v>
      </c>
    </row>
    <row r="24" spans="1:30" x14ac:dyDescent="0.2">
      <c r="A24" s="210" t="str">
        <f>gestion!$V$62</f>
        <v>résultat.  Le comité examinera l'ensemble des dossiers et déterminera le couple lauréat.  Un seul couple par</v>
      </c>
    </row>
    <row r="25" spans="1:30" x14ac:dyDescent="0.2">
      <c r="A25" s="210" t="str">
        <f>gestion!$V$63</f>
        <v>catégorie sera honoré.</v>
      </c>
    </row>
    <row r="26" spans="1:30" ht="15" customHeight="1" x14ac:dyDescent="0.2">
      <c r="A26" s="225"/>
      <c r="B26" s="222"/>
      <c r="C26" s="222"/>
      <c r="D26" s="222"/>
      <c r="E26" s="222"/>
      <c r="F26" s="226"/>
    </row>
    <row r="27" spans="1:30" ht="15" customHeight="1" x14ac:dyDescent="0.2">
      <c r="A27" s="846" t="s">
        <v>397</v>
      </c>
      <c r="B27" s="846"/>
      <c r="C27" s="846"/>
      <c r="D27" s="846"/>
      <c r="E27" s="846"/>
      <c r="F27" s="846"/>
      <c r="G27" s="846"/>
      <c r="H27" s="846"/>
      <c r="I27" s="846"/>
      <c r="J27" s="846"/>
      <c r="K27" s="846"/>
      <c r="L27" s="846"/>
      <c r="M27" s="846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</row>
    <row r="28" spans="1:30" ht="15" customHeight="1" x14ac:dyDescent="0.2">
      <c r="A28" s="256"/>
      <c r="B28" s="256"/>
      <c r="C28" s="256"/>
      <c r="D28" s="256"/>
      <c r="E28" s="256"/>
      <c r="F28" s="256"/>
      <c r="G28" s="256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</row>
    <row r="29" spans="1:30" ht="15" customHeight="1" thickBot="1" x14ac:dyDescent="0.25">
      <c r="A29" s="265" t="s">
        <v>394</v>
      </c>
      <c r="B29" s="331">
        <v>2</v>
      </c>
      <c r="C29" s="331">
        <v>3</v>
      </c>
      <c r="D29" s="331">
        <v>4</v>
      </c>
      <c r="E29" s="847">
        <v>5</v>
      </c>
      <c r="F29" s="847"/>
      <c r="G29" s="331">
        <v>6</v>
      </c>
      <c r="H29" s="847">
        <v>7</v>
      </c>
      <c r="I29" s="847"/>
      <c r="J29" s="268">
        <v>8</v>
      </c>
      <c r="K29" s="331">
        <v>9</v>
      </c>
      <c r="L29" s="331">
        <v>10</v>
      </c>
      <c r="M29" s="269">
        <v>11</v>
      </c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</row>
    <row r="30" spans="1:30" ht="27.75" customHeight="1" thickTop="1" x14ac:dyDescent="0.2">
      <c r="A30" s="270" t="s">
        <v>5</v>
      </c>
      <c r="B30" s="271" t="s">
        <v>291</v>
      </c>
      <c r="C30" s="271" t="s">
        <v>292</v>
      </c>
      <c r="D30" s="330" t="s">
        <v>400</v>
      </c>
      <c r="E30" s="845" t="s">
        <v>398</v>
      </c>
      <c r="F30" s="845"/>
      <c r="G30" s="271" t="s">
        <v>396</v>
      </c>
      <c r="H30" s="845" t="s">
        <v>395</v>
      </c>
      <c r="I30" s="845"/>
      <c r="J30" s="330" t="s">
        <v>399</v>
      </c>
      <c r="K30" s="271" t="s">
        <v>89</v>
      </c>
      <c r="L30" s="271" t="s">
        <v>90</v>
      </c>
      <c r="M30" s="274" t="s">
        <v>91</v>
      </c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</row>
    <row r="31" spans="1:30" x14ac:dyDescent="0.2">
      <c r="E31" s="225"/>
      <c r="F31" s="225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</row>
    <row r="32" spans="1:30" x14ac:dyDescent="0.2">
      <c r="A32" s="223" t="s">
        <v>419</v>
      </c>
      <c r="E32" s="225"/>
      <c r="F32" s="225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</row>
    <row r="33" spans="1:30" x14ac:dyDescent="0.2">
      <c r="A33" s="782" t="s">
        <v>481</v>
      </c>
      <c r="B33" s="782"/>
      <c r="C33" s="782"/>
      <c r="D33" s="782"/>
      <c r="E33" s="782"/>
      <c r="F33" s="782"/>
      <c r="G33" s="782"/>
      <c r="H33" s="782"/>
      <c r="I33" s="782"/>
      <c r="J33" s="782"/>
      <c r="K33" s="782"/>
      <c r="L33" s="782"/>
      <c r="M33" s="78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</row>
    <row r="34" spans="1:30" x14ac:dyDescent="0.2">
      <c r="A34" s="782" t="s">
        <v>480</v>
      </c>
      <c r="B34" s="782"/>
      <c r="C34" s="782"/>
      <c r="D34" s="782"/>
      <c r="E34" s="782"/>
      <c r="F34" s="782"/>
      <c r="G34" s="782"/>
      <c r="H34" s="782"/>
      <c r="I34" s="782"/>
      <c r="J34" s="782"/>
      <c r="K34" s="782"/>
      <c r="L34" s="782"/>
      <c r="M34" s="78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</row>
    <row r="35" spans="1:30" x14ac:dyDescent="0.2">
      <c r="A35" s="782" t="s">
        <v>479</v>
      </c>
      <c r="B35" s="782"/>
      <c r="C35" s="782"/>
      <c r="D35" s="782"/>
      <c r="E35" s="782"/>
      <c r="F35" s="782"/>
      <c r="G35" s="782"/>
      <c r="H35" s="782"/>
      <c r="I35" s="782"/>
      <c r="J35" s="782"/>
      <c r="K35" s="782"/>
      <c r="L35" s="782"/>
      <c r="M35" s="78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</row>
    <row r="36" spans="1:30" x14ac:dyDescent="0.2">
      <c r="A36" s="782" t="s">
        <v>482</v>
      </c>
      <c r="B36" s="782"/>
      <c r="C36" s="782"/>
      <c r="D36" s="782"/>
      <c r="E36" s="782"/>
      <c r="F36" s="782"/>
      <c r="G36" s="782"/>
      <c r="H36" s="782"/>
      <c r="I36" s="782"/>
      <c r="J36" s="782"/>
      <c r="K36" s="782"/>
      <c r="L36" s="782"/>
      <c r="M36" s="78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</row>
    <row r="37" spans="1:30" ht="15.75" x14ac:dyDescent="0.25">
      <c r="A37" s="316" t="str">
        <f>gestion!$V$74</f>
        <v>S.V.P. inscrire toutes les informations du ou de la partenaire</v>
      </c>
    </row>
    <row r="38" spans="1:30" x14ac:dyDescent="0.2">
      <c r="A38" s="332" t="str">
        <f>gestion!$V$43</f>
        <v xml:space="preserve">N.B. :  Joindre une copie très lisible des résultats de compétition </v>
      </c>
      <c r="B38" s="326"/>
      <c r="C38" s="326"/>
      <c r="D38" s="326"/>
      <c r="E38" s="326"/>
      <c r="F38" s="326"/>
      <c r="G38" s="326"/>
      <c r="H38" s="326"/>
      <c r="I38" s="326"/>
      <c r="J38" s="326"/>
      <c r="K38" s="326"/>
      <c r="L38" s="326"/>
      <c r="M38" s="326"/>
    </row>
    <row r="39" spans="1:30" x14ac:dyDescent="0.2">
      <c r="A39" s="811"/>
      <c r="B39" s="811"/>
      <c r="C39" s="811"/>
      <c r="D39" s="811"/>
      <c r="E39" s="811"/>
      <c r="F39" s="811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</row>
    <row r="40" spans="1:30" s="278" customFormat="1" x14ac:dyDescent="0.2">
      <c r="A40" s="277" t="s">
        <v>31</v>
      </c>
      <c r="B40" s="841" t="s">
        <v>388</v>
      </c>
      <c r="C40" s="842"/>
      <c r="D40" s="841" t="s">
        <v>389</v>
      </c>
      <c r="E40" s="842"/>
      <c r="F40" s="841" t="s">
        <v>32</v>
      </c>
      <c r="G40" s="842"/>
      <c r="H40" s="843" t="s">
        <v>6</v>
      </c>
      <c r="I40" s="844"/>
    </row>
    <row r="41" spans="1:30" x14ac:dyDescent="0.2">
      <c r="A41" s="279" t="str">
        <f>+gestion!W13</f>
        <v>Invitation Rosemère Jan. 2019</v>
      </c>
      <c r="B41" s="819"/>
      <c r="C41" s="820"/>
      <c r="D41" s="819"/>
      <c r="E41" s="820"/>
      <c r="F41" s="819"/>
      <c r="G41" s="820"/>
      <c r="H41" s="821" t="str">
        <f>IF(OR(B41&lt;2,B41="",F41="",F41&lt;1,F41&gt;B41-1,D41="",D41&lt;=1,D41&gt;11,AND(B41&gt;=5,F41&gt;=5)),"",IF(B41&gt;=5,VLOOKUP(F41,tableau!$C$1:$M$6,HLOOKUP(D41,tableau!$C$1:$M$1,1,FALSE),FALSE),IF(B41=4,VLOOKUP(F41,tableau!$C$7:$M$9,HLOOKUP(D41,tableau!$C$1:$M$1,1,FALSE),FALSE),IF(B41=3,VLOOKUP(F41,tableau!$C$10:$M$11,HLOOKUP(D41,tableau!$C$1:$M$1,1,FALSE),FALSE),IF(B41=2,VLOOKUP(F41,tableau!$C$12:$M$12,HLOOKUP(D41,tableau!$C$1:$M$1,1,FALSE),FALSE),"")))))</f>
        <v/>
      </c>
      <c r="I41" s="82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</row>
    <row r="42" spans="1:30" x14ac:dyDescent="0.2">
      <c r="A42" s="282" t="str">
        <f>+gestion!W22</f>
        <v>STAR Michel-Proulx</v>
      </c>
      <c r="B42" s="826"/>
      <c r="C42" s="827"/>
      <c r="D42" s="826"/>
      <c r="E42" s="827"/>
      <c r="F42" s="826"/>
      <c r="G42" s="827"/>
      <c r="H42" s="830" t="str">
        <f>IF(OR(B42&lt;2,B42="",F42="",F42&lt;1,F42&gt;B42-1,D42="",D42&lt;=1,D42&gt;11,AND(B42&gt;=5,F42&gt;=5)),"",IF(B42&gt;=5,VLOOKUP(F42,tableau!$C$1:$M$6,HLOOKUP(D42,tableau!$C$1:$M$1,1,FALSE),FALSE),IF(B42=4,VLOOKUP(F42,tableau!$C$7:$M$9,HLOOKUP(D42,tableau!$C$1:$M$1,1,FALSE),FALSE),IF(B42=3,VLOOKUP(F42,tableau!$C$10:$M$11,HLOOKUP(D42,tableau!$C$1:$M$1,1,FALSE),FALSE),IF(B42=2,VLOOKUP(F42,tableau!$C$12:$M$12,HLOOKUP(D42,tableau!$C$1:$M$1,1,FALSE),FALSE),"")))))</f>
        <v/>
      </c>
      <c r="I42" s="831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</row>
    <row r="43" spans="1:30" x14ac:dyDescent="0.2">
      <c r="A43" s="283" t="str">
        <f>+gestion!X21</f>
        <v>Finale Régionale</v>
      </c>
      <c r="B43" s="828"/>
      <c r="C43" s="829"/>
      <c r="D43" s="828"/>
      <c r="E43" s="829"/>
      <c r="F43" s="828"/>
      <c r="G43" s="829"/>
      <c r="H43" s="832"/>
      <c r="I43" s="833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</row>
    <row r="44" spans="1:30" x14ac:dyDescent="0.2">
      <c r="A44" s="279" t="str">
        <f>+gestion!W15</f>
        <v>Invitation Lachute</v>
      </c>
      <c r="B44" s="819"/>
      <c r="C44" s="820"/>
      <c r="D44" s="819"/>
      <c r="E44" s="820"/>
      <c r="F44" s="819"/>
      <c r="G44" s="820"/>
      <c r="H44" s="821" t="str">
        <f>IF(OR(B44&lt;2,B44="",F44="",F44&lt;1,F44&gt;B44-1,D44="",D44&lt;=1,D44&gt;11,AND(B44&gt;=5,F44&gt;=5)),"",IF(B44&gt;=5,VLOOKUP(F44,tableau!$C$1:$M$6,HLOOKUP(D44,tableau!$C$1:$M$1,1,FALSE),FALSE),IF(B44=4,VLOOKUP(F44,tableau!$C$7:$M$9,HLOOKUP(D44,tableau!$C$1:$M$1,1,FALSE),FALSE),IF(B44=3,VLOOKUP(F44,tableau!$C$10:$M$11,HLOOKUP(D44,tableau!$C$1:$M$1,1,FALSE),FALSE),IF(B44=2,VLOOKUP(F44,tableau!$C$12:$M$12,HLOOKUP(D44,tableau!$C$1:$M$1,1,FALSE),FALSE),"")))))</f>
        <v/>
      </c>
      <c r="I44" s="82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</row>
    <row r="45" spans="1:30" x14ac:dyDescent="0.2">
      <c r="A45" s="282" t="str">
        <f>+gestion!W22</f>
        <v>STAR Michel-Proulx</v>
      </c>
      <c r="B45" s="825"/>
      <c r="C45" s="825"/>
      <c r="D45" s="825"/>
      <c r="E45" s="825"/>
      <c r="F45" s="825"/>
      <c r="G45" s="825"/>
      <c r="H45" s="830">
        <f>IF(ISTEXT(F45)=TRUE,0,IF(F45&gt;=1,IF(F45&gt;=11,1,HLOOKUP(F45,tableau!$C$16:$L$18,2,FALSE)),0))</f>
        <v>0</v>
      </c>
      <c r="I45" s="831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</row>
    <row r="46" spans="1:30" x14ac:dyDescent="0.2">
      <c r="A46" s="283" t="str">
        <f>+gestion!X22</f>
        <v>Finale Provinciale</v>
      </c>
      <c r="B46" s="825"/>
      <c r="C46" s="825"/>
      <c r="D46" s="825"/>
      <c r="E46" s="825"/>
      <c r="F46" s="825"/>
      <c r="G46" s="825"/>
      <c r="H46" s="832"/>
      <c r="I46" s="833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</row>
    <row r="47" spans="1:30" x14ac:dyDescent="0.2">
      <c r="A47" s="282" t="str">
        <f>+gestion!W3</f>
        <v>Provinciaux d'été</v>
      </c>
      <c r="B47" s="819"/>
      <c r="C47" s="820"/>
      <c r="D47" s="819"/>
      <c r="E47" s="820"/>
      <c r="F47" s="819"/>
      <c r="G47" s="820"/>
      <c r="H47" s="821">
        <f>IF(ISTEXT(F47)=TRUE,0,IF(F47&gt;=1,IF(F47&gt;=11,1,HLOOKUP(F47,tableau!$C$16:$L$18,2,FALSE)),0))</f>
        <v>0</v>
      </c>
      <c r="I47" s="82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</row>
    <row r="48" spans="1:30" x14ac:dyDescent="0.2">
      <c r="A48" s="279" t="str">
        <f>+gestion!W7</f>
        <v>Georges-Ethier</v>
      </c>
      <c r="B48" s="819"/>
      <c r="C48" s="820"/>
      <c r="D48" s="819"/>
      <c r="E48" s="820"/>
      <c r="F48" s="819"/>
      <c r="G48" s="820"/>
      <c r="H48" s="821">
        <f>IF(ISTEXT(F48)=TRUE,0,IF(F48&gt;=1,IF(F48&gt;=11,1,HLOOKUP(F48,tableau!$C$16:$L$18,2,FALSE)),0))</f>
        <v>0</v>
      </c>
      <c r="I48" s="82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</row>
    <row r="49" spans="1:30" x14ac:dyDescent="0.2">
      <c r="A49" s="282" t="str">
        <f>+gestion!W17</f>
        <v>Invitation Richard Gauthier</v>
      </c>
      <c r="B49" s="819"/>
      <c r="C49" s="820"/>
      <c r="D49" s="819"/>
      <c r="E49" s="820"/>
      <c r="F49" s="819"/>
      <c r="G49" s="820"/>
      <c r="H49" s="821" t="str">
        <f>IF(OR(B49&lt;2,B49="",F49="",F49&lt;1,F49&gt;B49-1,D49="",D49&lt;=1,D49&gt;11,AND(B49&gt;=5,F49&gt;=5)),"",IF(B49&gt;=5,VLOOKUP(F49,tableau!$C$1:$M$6,HLOOKUP(D49,tableau!$C$1:$M$1,1,FALSE),FALSE),IF(B49=4,VLOOKUP(F49,tableau!$C$7:$M$9,HLOOKUP(D49,tableau!$C$1:$M$1,1,FALSE),FALSE),IF(B49=3,VLOOKUP(F49,tableau!$C$10:$M$11,HLOOKUP(D49,tableau!$C$1:$M$1,1,FALSE),FALSE),IF(B49=2,VLOOKUP(F49,tableau!$C$12:$M$12,HLOOKUP(D49,tableau!$C$1:$M$1,1,FALSE),FALSE),"")))))</f>
        <v/>
      </c>
      <c r="I49" s="82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</row>
    <row r="50" spans="1:30" x14ac:dyDescent="0.2">
      <c r="A50" s="282" t="str">
        <f>+gestion!W18</f>
        <v>Invitation St-Eustache</v>
      </c>
      <c r="B50" s="819"/>
      <c r="C50" s="820"/>
      <c r="D50" s="819"/>
      <c r="E50" s="820"/>
      <c r="F50" s="819"/>
      <c r="G50" s="820"/>
      <c r="H50" s="821" t="str">
        <f>IF(OR(B50&lt;2,B50="",F50="",F50&lt;1,F50&gt;B50-1,D50="",D50&lt;=1,D50&gt;11,AND(B50&gt;=5,F50&gt;=5)),"",IF(B50&gt;=5,VLOOKUP(F50,tableau!$C$1:$M$6,HLOOKUP(D50,tableau!$C$1:$M$1,1,FALSE),FALSE),IF(B50=4,VLOOKUP(F50,tableau!$C$7:$M$9,HLOOKUP(D50,tableau!$C$1:$M$1,1,FALSE),FALSE),IF(B50=3,VLOOKUP(F50,tableau!$C$10:$M$11,HLOOKUP(D50,tableau!$C$1:$M$1,1,FALSE),FALSE),IF(B50=2,VLOOKUP(F50,tableau!$C$12:$M$12,HLOOKUP(D50,tableau!$C$1:$M$1,1,FALSE),FALSE),"")))))</f>
        <v/>
      </c>
      <c r="I50" s="82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</row>
    <row r="51" spans="1:30" x14ac:dyDescent="0.2">
      <c r="A51" s="279" t="str">
        <f>+gestion!X13</f>
        <v>Invitation Rosemère Déc. 2019</v>
      </c>
      <c r="B51" s="819"/>
      <c r="C51" s="820"/>
      <c r="D51" s="819"/>
      <c r="E51" s="820"/>
      <c r="F51" s="819"/>
      <c r="G51" s="820"/>
      <c r="H51" s="821" t="str">
        <f>IF(OR(B51&lt;2,B51="",F51="",F51&lt;1,F51&gt;B51-1,D51="",D51&lt;=1,D51&gt;11,AND(B51&gt;=5,F51&gt;=5)),"",IF(B51&gt;=5,VLOOKUP(F51,tableau!$C$1:$M$6,HLOOKUP(D51,tableau!$C$1:$M$1,1,FALSE),FALSE),IF(B51=4,VLOOKUP(F51,tableau!$C$7:$M$9,HLOOKUP(D51,tableau!$C$1:$M$1,1,FALSE),FALSE),IF(B51=3,VLOOKUP(F51,tableau!$C$10:$M$11,HLOOKUP(D51,tableau!$C$1:$M$1,1,FALSE),FALSE),IF(B51=2,VLOOKUP(F51,tableau!$C$12:$M$12,HLOOKUP(D51,tableau!$C$1:$M$1,1,FALSE),FALSE),"")))))</f>
        <v/>
      </c>
      <c r="I51" s="82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</row>
    <row r="52" spans="1:30" x14ac:dyDescent="0.2">
      <c r="A52" s="341" t="str">
        <f>+gestion!W12</f>
        <v>Section B 2020</v>
      </c>
      <c r="B52" s="819"/>
      <c r="C52" s="820"/>
      <c r="D52" s="819"/>
      <c r="E52" s="820"/>
      <c r="F52" s="819"/>
      <c r="G52" s="820"/>
      <c r="H52" s="821">
        <f>IF(ISTEXT(F52)=TRUE,0,IF(F52&gt;=1,IF(F52&gt;=11,1,HLOOKUP(F52,tableau!$C$16:$L$18,2,FALSE)),0))</f>
        <v>0</v>
      </c>
      <c r="I52" s="82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</row>
    <row r="53" spans="1:30" s="264" customFormat="1" ht="13.5" thickBot="1" x14ac:dyDescent="0.25">
      <c r="A53" s="262"/>
      <c r="B53" s="262"/>
      <c r="C53" s="329"/>
      <c r="D53" s="329"/>
      <c r="E53" s="223"/>
      <c r="F53" s="911" t="s">
        <v>36</v>
      </c>
      <c r="G53" s="911"/>
      <c r="H53" s="834">
        <f>SUM(H41:H52)</f>
        <v>0</v>
      </c>
      <c r="I53" s="834"/>
    </row>
    <row r="54" spans="1:30" ht="13.5" thickTop="1" x14ac:dyDescent="0.2">
      <c r="A54" s="851"/>
      <c r="B54" s="851"/>
      <c r="C54" s="851"/>
      <c r="D54" s="851"/>
      <c r="E54" s="851"/>
      <c r="F54" s="851"/>
      <c r="G54" s="851"/>
      <c r="H54" s="210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</row>
    <row r="55" spans="1:30" x14ac:dyDescent="0.2">
      <c r="A55" s="851"/>
      <c r="B55" s="851"/>
      <c r="C55" s="851"/>
      <c r="D55" s="851"/>
      <c r="E55" s="851"/>
      <c r="F55" s="851"/>
      <c r="G55" s="851"/>
      <c r="H55" s="210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</row>
    <row r="56" spans="1:30" x14ac:dyDescent="0.2">
      <c r="H56" s="210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</row>
    <row r="57" spans="1:30" x14ac:dyDescent="0.2">
      <c r="B57" s="339" t="s">
        <v>52</v>
      </c>
      <c r="C57" s="339"/>
      <c r="F57" s="781" t="str">
        <f>+'données a remplir'!$F$8</f>
        <v/>
      </c>
      <c r="G57" s="781"/>
      <c r="H57" s="781"/>
      <c r="I57" s="781"/>
      <c r="J57" s="781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</row>
    <row r="58" spans="1:30" x14ac:dyDescent="0.2">
      <c r="B58" s="339"/>
      <c r="C58" s="245"/>
      <c r="F58" s="245"/>
      <c r="G58" s="245"/>
      <c r="H58" s="245"/>
      <c r="I58" s="245"/>
      <c r="J58" s="245"/>
      <c r="L58" s="212"/>
      <c r="M58" s="212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</row>
    <row r="59" spans="1:30" x14ac:dyDescent="0.2">
      <c r="B59" s="339" t="s">
        <v>53</v>
      </c>
      <c r="C59" s="339"/>
      <c r="F59" s="781" t="str">
        <f>+'données a remplir'!$F$9</f>
        <v/>
      </c>
      <c r="G59" s="781"/>
      <c r="H59" s="781"/>
      <c r="I59" s="781"/>
      <c r="J59" s="781"/>
      <c r="L59" s="212"/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</row>
    <row r="60" spans="1:30" x14ac:dyDescent="0.2">
      <c r="B60" s="339"/>
      <c r="C60" s="245"/>
      <c r="F60" s="245"/>
      <c r="G60" s="245"/>
      <c r="H60" s="245"/>
      <c r="I60" s="245"/>
      <c r="J60" s="245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</row>
    <row r="61" spans="1:30" x14ac:dyDescent="0.2">
      <c r="B61" s="780" t="s">
        <v>54</v>
      </c>
      <c r="C61" s="780"/>
      <c r="F61" s="781" t="str">
        <f>+'données a remplir'!$F$10</f>
        <v/>
      </c>
      <c r="G61" s="781"/>
      <c r="H61" s="781"/>
      <c r="I61" s="781"/>
      <c r="J61" s="781"/>
      <c r="L61" s="212"/>
      <c r="M61" s="212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  <c r="AA61" s="212"/>
      <c r="AB61" s="212"/>
      <c r="AC61" s="212"/>
      <c r="AD61" s="212"/>
    </row>
  </sheetData>
  <sheetProtection algorithmName="SHA-512" hashValue="g1EqCUEseIb0Jli4fMB62WgJ5B/+PLNBId8dzQlhzT/3L9GTgKjsc9Kg+2zpwUxrJBMjOzy5KmMndlgNxqt6yA==" saltValue="ZONol64x/t7zvume2R9Jjg==" spinCount="100000" sheet="1"/>
  <protectedRanges>
    <protectedRange sqref="B41:G52" name="Plage2"/>
    <protectedRange sqref="B8:F10 K8:M10 B15:F19 K15:M19" name="Plage1"/>
  </protectedRanges>
  <mergeCells count="91">
    <mergeCell ref="H51:I51"/>
    <mergeCell ref="A2:M2"/>
    <mergeCell ref="A3:M3"/>
    <mergeCell ref="A4:M4"/>
    <mergeCell ref="A5:M5"/>
    <mergeCell ref="A6:M6"/>
    <mergeCell ref="B8:F8"/>
    <mergeCell ref="B11:C11"/>
    <mergeCell ref="D11:E11"/>
    <mergeCell ref="F11:G11"/>
    <mergeCell ref="B51:C51"/>
    <mergeCell ref="D51:E51"/>
    <mergeCell ref="F51:G51"/>
    <mergeCell ref="H8:J8"/>
    <mergeCell ref="K8:M8"/>
    <mergeCell ref="B10:F10"/>
    <mergeCell ref="H10:J10"/>
    <mergeCell ref="K10:M10"/>
    <mergeCell ref="A27:M27"/>
    <mergeCell ref="K19:M19"/>
    <mergeCell ref="B12:F12"/>
    <mergeCell ref="H12:J12"/>
    <mergeCell ref="B15:F15"/>
    <mergeCell ref="H15:J15"/>
    <mergeCell ref="K15:M15"/>
    <mergeCell ref="B17:F17"/>
    <mergeCell ref="H17:J17"/>
    <mergeCell ref="K17:M17"/>
    <mergeCell ref="K12:M12"/>
    <mergeCell ref="B18:C18"/>
    <mergeCell ref="D18:E18"/>
    <mergeCell ref="F18:G18"/>
    <mergeCell ref="B19:F19"/>
    <mergeCell ref="H19:J19"/>
    <mergeCell ref="H40:I40"/>
    <mergeCell ref="E29:F29"/>
    <mergeCell ref="H29:I29"/>
    <mergeCell ref="E30:F30"/>
    <mergeCell ref="H30:I30"/>
    <mergeCell ref="A33:M33"/>
    <mergeCell ref="A34:M34"/>
    <mergeCell ref="A35:M35"/>
    <mergeCell ref="A36:M36"/>
    <mergeCell ref="A39:F39"/>
    <mergeCell ref="B40:C40"/>
    <mergeCell ref="D40:E40"/>
    <mergeCell ref="F40:G40"/>
    <mergeCell ref="B49:C49"/>
    <mergeCell ref="D49:E49"/>
    <mergeCell ref="F49:G49"/>
    <mergeCell ref="H49:I49"/>
    <mergeCell ref="H50:I50"/>
    <mergeCell ref="B50:C50"/>
    <mergeCell ref="D50:E50"/>
    <mergeCell ref="F50:G50"/>
    <mergeCell ref="B61:C61"/>
    <mergeCell ref="F61:J61"/>
    <mergeCell ref="F53:G53"/>
    <mergeCell ref="H53:I53"/>
    <mergeCell ref="F52:G52"/>
    <mergeCell ref="B52:C52"/>
    <mergeCell ref="D52:E52"/>
    <mergeCell ref="H52:I52"/>
    <mergeCell ref="A55:G55"/>
    <mergeCell ref="F57:J57"/>
    <mergeCell ref="F59:J59"/>
    <mergeCell ref="A54:G54"/>
    <mergeCell ref="H48:I48"/>
    <mergeCell ref="H45:I46"/>
    <mergeCell ref="H42:I43"/>
    <mergeCell ref="B47:C47"/>
    <mergeCell ref="D47:E47"/>
    <mergeCell ref="F47:G47"/>
    <mergeCell ref="B48:C48"/>
    <mergeCell ref="D48:E48"/>
    <mergeCell ref="F48:G48"/>
    <mergeCell ref="B45:C46"/>
    <mergeCell ref="D45:E46"/>
    <mergeCell ref="F45:G46"/>
    <mergeCell ref="B42:C43"/>
    <mergeCell ref="D42:E43"/>
    <mergeCell ref="F42:G43"/>
    <mergeCell ref="B44:C44"/>
    <mergeCell ref="H47:I47"/>
    <mergeCell ref="B41:C41"/>
    <mergeCell ref="D41:E41"/>
    <mergeCell ref="F41:G41"/>
    <mergeCell ref="H41:I41"/>
    <mergeCell ref="D44:E44"/>
    <mergeCell ref="F44:G44"/>
    <mergeCell ref="H44:I44"/>
  </mergeCells>
  <dataValidations count="1">
    <dataValidation type="list" allowBlank="1" showInputMessage="1" showErrorMessage="1" promptTitle="Menu_BYE" sqref="M35:M36 I52 I45 I47:I48" xr:uid="{00000000-0002-0000-2B00-000000000000}">
      <formula1>Menu_Bye</formula1>
    </dataValidation>
  </dataValidations>
  <printOptions horizontalCentered="1"/>
  <pageMargins left="0" right="0" top="0.55118110236220474" bottom="0.35433070866141736" header="0.31496062992125984" footer="0.31496062992125984"/>
  <pageSetup scale="87" orientation="portrait" r:id="rId1"/>
  <headerFooter>
    <oddHeader>&amp;LLauréats 2019</oddHeader>
    <oddFooter>&amp;C&amp;14PATINAGE LAURENTIDES&amp;R&amp;A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92D050"/>
  </sheetPr>
  <dimension ref="A1:AD61"/>
  <sheetViews>
    <sheetView showGridLines="0" zoomScaleNormal="100" workbookViewId="0">
      <selection activeCell="B8" sqref="B8:F8"/>
    </sheetView>
  </sheetViews>
  <sheetFormatPr baseColWidth="10" defaultRowHeight="12.75" x14ac:dyDescent="0.2"/>
  <cols>
    <col min="1" max="1" width="25.85546875" style="210" customWidth="1"/>
    <col min="2" max="3" width="8" style="210" customWidth="1"/>
    <col min="4" max="4" width="8.85546875" style="210" customWidth="1"/>
    <col min="5" max="5" width="8" style="210" customWidth="1"/>
    <col min="6" max="6" width="11.28515625" style="210" customWidth="1"/>
    <col min="7" max="7" width="8" style="210" customWidth="1"/>
    <col min="8" max="8" width="8" style="211" customWidth="1"/>
    <col min="9" max="12" width="8" style="210" customWidth="1"/>
    <col min="13" max="13" width="7.28515625" style="210" customWidth="1"/>
    <col min="14" max="16384" width="11.42578125" style="212"/>
  </cols>
  <sheetData>
    <row r="1" spans="1:30" x14ac:dyDescent="0.2">
      <c r="A1" s="209"/>
      <c r="B1" s="209"/>
      <c r="C1" s="209"/>
      <c r="D1" s="209"/>
      <c r="E1" s="209"/>
      <c r="F1" s="209"/>
    </row>
    <row r="2" spans="1:30" x14ac:dyDescent="0.2">
      <c r="A2" s="794" t="s">
        <v>14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</row>
    <row r="3" spans="1:30" x14ac:dyDescent="0.2">
      <c r="A3" s="795" t="s">
        <v>43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</row>
    <row r="4" spans="1:30" s="214" customForma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</row>
    <row r="5" spans="1:30" s="214" customFormat="1" ht="15.75" customHeight="1" x14ac:dyDescent="0.25">
      <c r="A5" s="799" t="s">
        <v>5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</row>
    <row r="6" spans="1:30" s="214" customFormat="1" ht="15.75" customHeight="1" x14ac:dyDescent="0.2">
      <c r="A6" s="801" t="str">
        <f>_xlfn.CONCAT(gestion!B46,"  ",gestion!B47)</f>
        <v>PATINEUR RÉGIONAL STAR   (GARÇON SEULEMENT)</v>
      </c>
      <c r="B6" s="801"/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1"/>
    </row>
    <row r="7" spans="1:30" ht="20.25" x14ac:dyDescent="0.3">
      <c r="A7" s="891"/>
      <c r="B7" s="891"/>
      <c r="C7" s="891"/>
      <c r="D7" s="891"/>
      <c r="E7" s="891"/>
      <c r="F7" s="891"/>
      <c r="G7" s="891"/>
      <c r="H7" s="891"/>
      <c r="I7" s="891"/>
      <c r="J7" s="891"/>
      <c r="K7" s="891"/>
      <c r="L7" s="891"/>
      <c r="M7" s="891"/>
    </row>
    <row r="8" spans="1:30" x14ac:dyDescent="0.2">
      <c r="A8" s="216" t="s">
        <v>48</v>
      </c>
      <c r="B8" s="790"/>
      <c r="C8" s="790"/>
      <c r="D8" s="790"/>
      <c r="E8" s="790"/>
      <c r="F8" s="790"/>
      <c r="H8" s="800" t="s">
        <v>51</v>
      </c>
      <c r="I8" s="800"/>
      <c r="J8" s="807"/>
      <c r="K8" s="807"/>
      <c r="L8" s="807"/>
      <c r="M8" s="807"/>
    </row>
    <row r="9" spans="1:30" x14ac:dyDescent="0.2">
      <c r="A9" s="216"/>
      <c r="B9" s="217"/>
      <c r="C9" s="217"/>
      <c r="D9" s="217"/>
      <c r="E9" s="217"/>
      <c r="F9" s="217"/>
      <c r="H9" s="800"/>
      <c r="I9" s="800"/>
      <c r="J9" s="307"/>
      <c r="K9" s="308"/>
      <c r="L9" s="308"/>
      <c r="M9" s="308"/>
    </row>
    <row r="10" spans="1:30" x14ac:dyDescent="0.2">
      <c r="A10" s="216" t="s">
        <v>74</v>
      </c>
      <c r="B10" s="790"/>
      <c r="C10" s="790"/>
      <c r="D10" s="790"/>
      <c r="E10" s="790"/>
      <c r="F10" s="790"/>
      <c r="H10" s="800" t="s">
        <v>13</v>
      </c>
      <c r="I10" s="800"/>
      <c r="J10" s="807"/>
      <c r="K10" s="807"/>
      <c r="L10" s="807"/>
      <c r="M10" s="807"/>
    </row>
    <row r="11" spans="1:30" x14ac:dyDescent="0.2">
      <c r="A11" s="340"/>
      <c r="B11" s="802"/>
      <c r="C11" s="802"/>
      <c r="D11" s="800"/>
      <c r="E11" s="800"/>
      <c r="F11" s="802"/>
      <c r="G11" s="802"/>
      <c r="H11" s="800"/>
      <c r="I11" s="800"/>
      <c r="J11" s="309"/>
      <c r="K11" s="309"/>
      <c r="L11" s="309"/>
      <c r="M11" s="309"/>
    </row>
    <row r="12" spans="1:30" x14ac:dyDescent="0.2">
      <c r="A12" s="340" t="s">
        <v>50</v>
      </c>
      <c r="B12" s="790">
        <f>'données a remplir'!E7</f>
        <v>0</v>
      </c>
      <c r="C12" s="790"/>
      <c r="D12" s="790"/>
      <c r="E12" s="790"/>
      <c r="F12" s="790"/>
      <c r="H12" s="808" t="s">
        <v>380</v>
      </c>
      <c r="I12" s="808"/>
      <c r="J12" s="807">
        <f>'données a remplir'!E6</f>
        <v>0</v>
      </c>
      <c r="K12" s="807" t="str">
        <f>+'données a remplir'!F6</f>
        <v/>
      </c>
      <c r="L12" s="807"/>
      <c r="M12" s="807"/>
    </row>
    <row r="13" spans="1:30" x14ac:dyDescent="0.2">
      <c r="A13" s="340"/>
      <c r="B13" s="313"/>
      <c r="C13" s="313"/>
      <c r="D13" s="313"/>
      <c r="E13" s="313"/>
      <c r="F13" s="313"/>
      <c r="H13" s="333"/>
      <c r="I13" s="333"/>
      <c r="J13" s="333"/>
      <c r="K13" s="333"/>
      <c r="L13" s="333"/>
      <c r="M13" s="333"/>
    </row>
    <row r="14" spans="1:30" ht="12.6" customHeight="1" x14ac:dyDescent="0.2">
      <c r="A14" s="223" t="s">
        <v>416</v>
      </c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</row>
    <row r="15" spans="1:30" s="348" customFormat="1" x14ac:dyDescent="0.2">
      <c r="A15" s="945" t="str">
        <f>gestion!$V$41</f>
        <v>Chaque Club enverra 3 candidatures.</v>
      </c>
      <c r="B15" s="945"/>
      <c r="C15" s="945"/>
      <c r="D15" s="945"/>
      <c r="E15" s="945"/>
      <c r="F15" s="945"/>
      <c r="G15" s="945"/>
      <c r="H15" s="945"/>
      <c r="I15" s="945"/>
      <c r="J15" s="945"/>
      <c r="K15" s="945"/>
      <c r="L15" s="945"/>
      <c r="M15" s="945"/>
    </row>
    <row r="16" spans="1:30" s="348" customFormat="1" x14ac:dyDescent="0.2">
      <c r="A16" s="945" t="str">
        <f>gestion!$V$39</f>
        <v>Aucune limite d'âge</v>
      </c>
      <c r="B16" s="945"/>
      <c r="C16" s="945"/>
      <c r="D16" s="945"/>
      <c r="E16" s="945"/>
      <c r="F16" s="945"/>
      <c r="G16" s="945"/>
      <c r="H16" s="945"/>
      <c r="I16" s="945"/>
      <c r="J16" s="945"/>
      <c r="K16" s="945"/>
      <c r="L16" s="945"/>
      <c r="M16" s="945"/>
    </row>
    <row r="17" spans="1:13" s="348" customFormat="1" x14ac:dyDescent="0.2">
      <c r="A17" s="945" t="str">
        <f>gestion!$V$76</f>
        <v>Avoir compétitionné dans la catégorie Star 4 à Or au cours de la saison</v>
      </c>
      <c r="B17" s="945"/>
      <c r="C17" s="945"/>
      <c r="D17" s="945"/>
      <c r="E17" s="945"/>
      <c r="F17" s="945"/>
      <c r="G17" s="945"/>
      <c r="H17" s="945"/>
      <c r="I17" s="945"/>
      <c r="J17" s="945"/>
      <c r="K17" s="945"/>
      <c r="L17" s="945"/>
      <c r="M17" s="945"/>
    </row>
    <row r="18" spans="1:13" x14ac:dyDescent="0.2">
      <c r="A18" s="220"/>
      <c r="B18" s="221"/>
      <c r="C18" s="221"/>
      <c r="D18" s="220"/>
      <c r="E18" s="222"/>
      <c r="F18" s="222"/>
    </row>
    <row r="19" spans="1:13" ht="15" customHeight="1" x14ac:dyDescent="0.2">
      <c r="A19" s="846" t="s">
        <v>397</v>
      </c>
      <c r="B19" s="846"/>
      <c r="C19" s="846"/>
      <c r="D19" s="846"/>
      <c r="E19" s="846"/>
      <c r="F19" s="846"/>
      <c r="G19" s="846"/>
      <c r="H19" s="846"/>
      <c r="I19" s="846"/>
      <c r="J19" s="846"/>
      <c r="K19" s="846"/>
      <c r="L19" s="846"/>
      <c r="M19" s="846"/>
    </row>
    <row r="20" spans="1:13" ht="15" customHeight="1" x14ac:dyDescent="0.2">
      <c r="A20" s="256"/>
      <c r="B20" s="256"/>
      <c r="C20" s="256"/>
      <c r="D20" s="256"/>
      <c r="E20" s="256"/>
      <c r="F20" s="256"/>
      <c r="G20" s="256"/>
    </row>
    <row r="21" spans="1:13" ht="15" customHeight="1" thickBot="1" x14ac:dyDescent="0.25">
      <c r="A21" s="265" t="s">
        <v>394</v>
      </c>
      <c r="B21" s="331">
        <v>2</v>
      </c>
      <c r="C21" s="331">
        <v>3</v>
      </c>
      <c r="D21" s="331">
        <v>4</v>
      </c>
      <c r="E21" s="847">
        <v>5</v>
      </c>
      <c r="F21" s="847"/>
      <c r="G21" s="331">
        <v>6</v>
      </c>
      <c r="H21" s="847">
        <v>7</v>
      </c>
      <c r="I21" s="847"/>
      <c r="J21" s="268">
        <v>8</v>
      </c>
      <c r="K21" s="331">
        <v>9</v>
      </c>
      <c r="L21" s="331">
        <v>10</v>
      </c>
      <c r="M21" s="269">
        <v>11</v>
      </c>
    </row>
    <row r="22" spans="1:13" ht="27.75" customHeight="1" thickTop="1" x14ac:dyDescent="0.2">
      <c r="A22" s="270" t="s">
        <v>5</v>
      </c>
      <c r="B22" s="271" t="s">
        <v>291</v>
      </c>
      <c r="C22" s="271" t="s">
        <v>292</v>
      </c>
      <c r="D22" s="330" t="s">
        <v>400</v>
      </c>
      <c r="E22" s="845" t="s">
        <v>398</v>
      </c>
      <c r="F22" s="845"/>
      <c r="G22" s="271" t="s">
        <v>396</v>
      </c>
      <c r="H22" s="845" t="s">
        <v>395</v>
      </c>
      <c r="I22" s="845"/>
      <c r="J22" s="330" t="s">
        <v>399</v>
      </c>
      <c r="K22" s="271" t="s">
        <v>89</v>
      </c>
      <c r="L22" s="271" t="s">
        <v>90</v>
      </c>
      <c r="M22" s="274" t="s">
        <v>91</v>
      </c>
    </row>
    <row r="23" spans="1:13" x14ac:dyDescent="0.2">
      <c r="E23" s="225"/>
      <c r="F23" s="225"/>
    </row>
    <row r="24" spans="1:13" x14ac:dyDescent="0.2">
      <c r="A24" s="223" t="s">
        <v>419</v>
      </c>
      <c r="E24" s="225"/>
      <c r="F24" s="225"/>
    </row>
    <row r="25" spans="1:13" x14ac:dyDescent="0.2">
      <c r="A25" s="782" t="s">
        <v>481</v>
      </c>
      <c r="B25" s="782"/>
      <c r="C25" s="782"/>
      <c r="D25" s="782"/>
      <c r="E25" s="782"/>
      <c r="F25" s="782"/>
      <c r="G25" s="782"/>
      <c r="H25" s="782"/>
      <c r="I25" s="782"/>
      <c r="J25" s="782"/>
      <c r="K25" s="782"/>
      <c r="L25" s="782"/>
      <c r="M25" s="782"/>
    </row>
    <row r="26" spans="1:13" x14ac:dyDescent="0.2">
      <c r="A26" s="782" t="s">
        <v>480</v>
      </c>
      <c r="B26" s="782"/>
      <c r="C26" s="782"/>
      <c r="D26" s="782"/>
      <c r="E26" s="782"/>
      <c r="F26" s="782"/>
      <c r="G26" s="782"/>
      <c r="H26" s="782"/>
      <c r="I26" s="782"/>
      <c r="J26" s="782"/>
      <c r="K26" s="782"/>
      <c r="L26" s="782"/>
      <c r="M26" s="782"/>
    </row>
    <row r="27" spans="1:13" x14ac:dyDescent="0.2">
      <c r="A27" s="782" t="s">
        <v>479</v>
      </c>
      <c r="B27" s="782"/>
      <c r="C27" s="782"/>
      <c r="D27" s="782"/>
      <c r="E27" s="782"/>
      <c r="F27" s="782"/>
      <c r="G27" s="782"/>
      <c r="H27" s="782"/>
      <c r="I27" s="782"/>
      <c r="J27" s="782"/>
      <c r="K27" s="782"/>
      <c r="L27" s="782"/>
      <c r="M27" s="782"/>
    </row>
    <row r="28" spans="1:13" x14ac:dyDescent="0.2">
      <c r="A28" s="782" t="s">
        <v>482</v>
      </c>
      <c r="B28" s="782"/>
      <c r="C28" s="782"/>
      <c r="D28" s="782"/>
      <c r="E28" s="782"/>
      <c r="F28" s="782"/>
      <c r="G28" s="782"/>
      <c r="H28" s="782"/>
      <c r="I28" s="782"/>
      <c r="J28" s="782"/>
      <c r="K28" s="782"/>
      <c r="L28" s="782"/>
      <c r="M28" s="782"/>
    </row>
    <row r="29" spans="1:13" s="349" customFormat="1" x14ac:dyDescent="0.2">
      <c r="A29" s="939" t="str">
        <f>gestion!$V$49</f>
        <v>Seules les compétitions régionales inscrites ci-dessous sont éligibles pour les lauréats</v>
      </c>
      <c r="B29" s="939"/>
      <c r="C29" s="939"/>
      <c r="D29" s="939"/>
      <c r="E29" s="939"/>
      <c r="F29" s="939"/>
      <c r="G29" s="939"/>
      <c r="H29" s="939"/>
      <c r="I29" s="939"/>
      <c r="J29" s="939"/>
      <c r="K29" s="939"/>
      <c r="L29" s="939"/>
      <c r="M29" s="939"/>
    </row>
    <row r="30" spans="1:13" s="349" customFormat="1" x14ac:dyDescent="0.2">
      <c r="A30" s="939" t="str">
        <f>gestion!$V$79</f>
        <v xml:space="preserve">Si le bloc des quatres compétitions obligatoires de la région est rempli </v>
      </c>
      <c r="B30" s="939"/>
      <c r="C30" s="939"/>
      <c r="D30" s="939"/>
      <c r="E30" s="939"/>
      <c r="F30" s="939"/>
      <c r="G30" s="939"/>
      <c r="H30" s="939"/>
      <c r="I30" s="939"/>
      <c r="J30" s="939"/>
      <c r="K30" s="939"/>
      <c r="L30" s="939"/>
      <c r="M30" s="939"/>
    </row>
    <row r="31" spans="1:13" s="349" customFormat="1" x14ac:dyDescent="0.2">
      <c r="A31" s="939" t="str">
        <f>gestion!$V$80</f>
        <v>alors l'atlhète aura le droit à une cinquième compétition de son choix.</v>
      </c>
      <c r="B31" s="939"/>
      <c r="C31" s="939"/>
      <c r="D31" s="939"/>
      <c r="E31" s="939"/>
      <c r="F31" s="939"/>
      <c r="G31" s="939"/>
      <c r="H31" s="939"/>
      <c r="I31" s="939"/>
      <c r="J31" s="939"/>
      <c r="K31" s="939"/>
      <c r="L31" s="939"/>
      <c r="M31" s="939"/>
    </row>
    <row r="32" spans="1:13" x14ac:dyDescent="0.2">
      <c r="A32" s="255" t="str">
        <f>gestion!$V$45</f>
        <v>Aucun point de participation n'est accordé.</v>
      </c>
      <c r="B32" s="255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</row>
    <row r="33" spans="1:15" x14ac:dyDescent="0.2">
      <c r="A33" s="255" t="str">
        <f>gestion!$V$43</f>
        <v xml:space="preserve">N.B. :  Joindre une copie très lisible des résultats de compétition </v>
      </c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</row>
    <row r="34" spans="1:15" x14ac:dyDescent="0.2">
      <c r="A34" s="811"/>
      <c r="B34" s="811"/>
      <c r="C34" s="811"/>
      <c r="D34" s="811"/>
      <c r="E34" s="811"/>
      <c r="F34" s="811"/>
    </row>
    <row r="35" spans="1:15" s="278" customFormat="1" ht="27.75" customHeight="1" thickBot="1" x14ac:dyDescent="0.25">
      <c r="A35" s="277" t="s">
        <v>31</v>
      </c>
      <c r="B35" s="943" t="s">
        <v>567</v>
      </c>
      <c r="C35" s="944"/>
      <c r="D35" s="841" t="s">
        <v>388</v>
      </c>
      <c r="E35" s="842"/>
      <c r="F35" s="594" t="s">
        <v>389</v>
      </c>
      <c r="G35" s="934" t="s">
        <v>5</v>
      </c>
      <c r="H35" s="935"/>
      <c r="I35" s="934" t="s">
        <v>32</v>
      </c>
      <c r="J35" s="935"/>
      <c r="K35" s="940" t="s">
        <v>6</v>
      </c>
      <c r="L35" s="941"/>
    </row>
    <row r="36" spans="1:15" ht="13.5" thickTop="1" x14ac:dyDescent="0.2">
      <c r="A36" s="350" t="str">
        <f>+gestion!$X$12</f>
        <v>Invitation Rosemère</v>
      </c>
      <c r="B36" s="936"/>
      <c r="C36" s="937"/>
      <c r="D36" s="936"/>
      <c r="E36" s="937"/>
      <c r="F36" s="595"/>
      <c r="G36" s="936" t="s">
        <v>578</v>
      </c>
      <c r="H36" s="937"/>
      <c r="I36" s="936"/>
      <c r="J36" s="937"/>
      <c r="K36" s="936" t="str">
        <f>IF(OR(D36&lt;2,D36="",I36="",I36&lt;1,I36&gt;D36-1,F36="",F36&lt;=1,F36&gt;11,AND(D36&gt;=5,I36&gt;=5)),"",IF(D36&gt;=5,VLOOKUP(I36,tableau!$C$1:$M$6,HLOOKUP(F36,tableau!$C$1:$M$1,1,FALSE),FALSE),IF(D36=4,VLOOKUP(I36,tableau!$C$7:$M$9,HLOOKUP(F36,tableau!$C$1:$M$1,1,FALSE),FALSE),IF(D36=3,VLOOKUP(I36,tableau!$C$10:$M$11,HLOOKUP(F36,tableau!$C$1:$M$1,1,FALSE),FALSE),IF(D36=2,VLOOKUP(I36,tableau!$C$12:$M$12,HLOOKUP(F36,tableau!$C$1:$M$1,1,FALSE),FALSE),"")))))</f>
        <v/>
      </c>
      <c r="L36" s="942"/>
      <c r="M36" s="212"/>
    </row>
    <row r="37" spans="1:15" x14ac:dyDescent="0.2">
      <c r="A37" s="351" t="str">
        <f>+gestion!$W$15</f>
        <v>Invitation Lachute</v>
      </c>
      <c r="B37" s="819"/>
      <c r="C37" s="820"/>
      <c r="D37" s="819"/>
      <c r="E37" s="820"/>
      <c r="F37" s="526"/>
      <c r="G37" s="819" t="s">
        <v>578</v>
      </c>
      <c r="H37" s="820"/>
      <c r="I37" s="819"/>
      <c r="J37" s="820"/>
      <c r="K37" s="819" t="str">
        <f>IF(OR(D37&lt;2,D37="",I37="",I37&lt;1,I37&gt;D37-1,F37="",F37&lt;=1,F37&gt;11,AND(D37&gt;=5,I37&gt;=5)),"",IF(D37&gt;=5,VLOOKUP(I37,tableau!$C$1:$M$6,HLOOKUP(F37,tableau!$C$1:$M$1,1,FALSE),FALSE),IF(D37=4,VLOOKUP(I37,tableau!$C$7:$M$9,HLOOKUP(F37,tableau!$C$1:$M$1,1,FALSE),FALSE),IF(D37=3,VLOOKUP(I37,tableau!$C$10:$M$11,HLOOKUP(F37,tableau!$C$1:$M$1,1,FALSE),FALSE),IF(D37=2,VLOOKUP(I37,tableau!$C$12:$M$12,HLOOKUP(F37,tableau!$C$1:$M$1,1,FALSE),FALSE),"")))))</f>
        <v/>
      </c>
      <c r="L37" s="928"/>
      <c r="M37" s="212"/>
    </row>
    <row r="38" spans="1:15" x14ac:dyDescent="0.2">
      <c r="A38" s="351" t="str">
        <f>+gestion!$W$17</f>
        <v>Invitation Richard Gauthier</v>
      </c>
      <c r="B38" s="819"/>
      <c r="C38" s="820"/>
      <c r="D38" s="819"/>
      <c r="E38" s="820"/>
      <c r="F38" s="526"/>
      <c r="G38" s="819" t="s">
        <v>578</v>
      </c>
      <c r="H38" s="820"/>
      <c r="I38" s="819"/>
      <c r="J38" s="820"/>
      <c r="K38" s="819" t="str">
        <f>IF(OR(D38&lt;2,D38="",I38="",I38&lt;1,I38&gt;D38-1,F38="",F38&lt;=1,F38&gt;11,AND(D38&gt;=5,I38&gt;=5)),"",IF(D38&gt;=5,VLOOKUP(I38,tableau!$C$1:$M$6,HLOOKUP(F38,tableau!$C$1:$M$1,1,FALSE),FALSE),IF(D38=4,VLOOKUP(I38,tableau!$C$7:$M$9,HLOOKUP(F38,tableau!$C$1:$M$1,1,FALSE),FALSE),IF(D38=3,VLOOKUP(I38,tableau!$C$10:$M$11,HLOOKUP(F38,tableau!$C$1:$M$1,1,FALSE),FALSE),IF(D38=2,VLOOKUP(I38,tableau!$C$12:$M$12,HLOOKUP(F38,tableau!$C$1:$M$1,1,FALSE),FALSE),"")))))</f>
        <v/>
      </c>
      <c r="L38" s="928"/>
      <c r="M38" s="212"/>
    </row>
    <row r="39" spans="1:15" ht="13.5" thickBot="1" x14ac:dyDescent="0.25">
      <c r="A39" s="352" t="str">
        <f>+gestion!$W$18</f>
        <v>Invitation St-Eustache</v>
      </c>
      <c r="B39" s="929"/>
      <c r="C39" s="930"/>
      <c r="D39" s="929"/>
      <c r="E39" s="930"/>
      <c r="F39" s="596"/>
      <c r="G39" s="929" t="s">
        <v>578</v>
      </c>
      <c r="H39" s="930"/>
      <c r="I39" s="929"/>
      <c r="J39" s="930"/>
      <c r="K39" s="837" t="str">
        <f>IF(OR(D39&lt;2,D39="",I39="",I39&lt;1,I39&gt;D39-1,F39="",F39&lt;=1,F39&gt;11,AND(D39&gt;=5,I39&gt;=5)),"",IF(D39&gt;=5,VLOOKUP(I39,tableau!$C$1:$M$6,HLOOKUP(F39,tableau!$C$1:$M$1,1,FALSE),FALSE),IF(D39=4,VLOOKUP(I39,tableau!$C$7:$M$9,HLOOKUP(F39,tableau!$C$1:$M$1,1,FALSE),FALSE),IF(D39=3,VLOOKUP(I39,tableau!$C$10:$M$11,HLOOKUP(F39,tableau!$C$1:$M$1,1,FALSE),FALSE),IF(D39=2,VLOOKUP(I39,tableau!$C$12:$M$12,HLOOKUP(F39,tableau!$C$1:$M$1,1,FALSE),FALSE),"")))))</f>
        <v/>
      </c>
      <c r="L39" s="931"/>
      <c r="M39" s="212"/>
    </row>
    <row r="40" spans="1:15" ht="13.5" thickTop="1" x14ac:dyDescent="0.2">
      <c r="A40" s="283" t="str">
        <f>+gestion!$W$24</f>
        <v>Au choix</v>
      </c>
      <c r="B40" s="839"/>
      <c r="C40" s="840"/>
      <c r="D40" s="839"/>
      <c r="E40" s="840"/>
      <c r="F40" s="597"/>
      <c r="G40" s="936" t="s">
        <v>578</v>
      </c>
      <c r="H40" s="937"/>
      <c r="I40" s="936"/>
      <c r="J40" s="937"/>
      <c r="K40" s="932" t="str">
        <f>IF(OR(D40&lt;2,D40="",I40="",I40&lt;1,I40&gt;D40-1,F40="",F40&lt;=1,F40&gt;11,AND(D40&gt;=5,I40&gt;=5)),"",IF(D40&gt;=5,VLOOKUP(I40,tableau!$C$1:$M$6,HLOOKUP(F40,tableau!$C$1:$M$1,1,FALSE),FALSE),IF(D40=4,VLOOKUP(I40,tableau!$C$7:$M$9,HLOOKUP(F40,tableau!$C$1:$M$1,1,FALSE),FALSE),IF(D40=3,VLOOKUP(I40,tableau!$C$10:$M$11,HLOOKUP(F40,tableau!$C$1:$M$1,1,FALSE),FALSE),IF(D40=2,VLOOKUP(I40,tableau!$C$12:$M$12,HLOOKUP(F40,tableau!$C$1:$M$1,1,FALSE),FALSE),"")))))</f>
        <v/>
      </c>
      <c r="L40" s="933"/>
      <c r="M40" s="212"/>
    </row>
    <row r="41" spans="1:15" s="264" customFormat="1" x14ac:dyDescent="0.2">
      <c r="A41" s="938" t="s">
        <v>413</v>
      </c>
      <c r="B41" s="938"/>
      <c r="C41" s="938"/>
      <c r="D41" s="938"/>
      <c r="E41" s="938"/>
      <c r="F41" s="938"/>
      <c r="G41" s="938"/>
      <c r="H41" s="938"/>
      <c r="I41" s="938"/>
      <c r="J41" s="938"/>
      <c r="K41" s="927">
        <f>SUM(K36:L40)</f>
        <v>0</v>
      </c>
      <c r="L41" s="927"/>
    </row>
    <row r="42" spans="1:15" x14ac:dyDescent="0.2">
      <c r="A42" s="282" t="str">
        <f>+gestion!$W$22</f>
        <v>STAR Michel-Proulx</v>
      </c>
      <c r="B42" s="826"/>
      <c r="C42" s="827"/>
      <c r="D42" s="826"/>
      <c r="E42" s="827"/>
      <c r="F42" s="823"/>
      <c r="G42" s="826"/>
      <c r="H42" s="827"/>
      <c r="I42" s="826"/>
      <c r="J42" s="827"/>
      <c r="K42" s="830" t="str">
        <f>IF(OR(D42&lt;2,D42="",I42="",I42&lt;1,I42&gt;D42-1,F42="",F42&lt;=1,F42&gt;11,AND(D42&gt;=5,I42&gt;=5)),"",IF(D42&gt;=5,VLOOKUP(I42,tableau!$C$1:$M$6,HLOOKUP(F42,tableau!$C$1:$M$1,1,FALSE),FALSE),IF(D42=4,VLOOKUP(I42,tableau!$C$7:$M$9,HLOOKUP(F42,tableau!$C$1:$M$1,1,FALSE),FALSE),IF(D42=3,VLOOKUP(I42,tableau!$C$10:$M$11,HLOOKUP(F42,tableau!$C$1:$M$1,1,FALSE),FALSE),IF(D42=2,VLOOKUP(I42,tableau!$C$12:$M$12,HLOOKUP(F42,tableau!$C$1:$M$1,1,FALSE),FALSE),"")))))</f>
        <v/>
      </c>
      <c r="L42" s="831"/>
      <c r="M42" s="212"/>
    </row>
    <row r="43" spans="1:15" x14ac:dyDescent="0.2">
      <c r="A43" s="283" t="str">
        <f>gestion!$X$21</f>
        <v>Finale Régionale</v>
      </c>
      <c r="B43" s="828"/>
      <c r="C43" s="829"/>
      <c r="D43" s="828"/>
      <c r="E43" s="829"/>
      <c r="F43" s="824"/>
      <c r="G43" s="828"/>
      <c r="H43" s="829"/>
      <c r="I43" s="828"/>
      <c r="J43" s="829"/>
      <c r="K43" s="832"/>
      <c r="L43" s="833"/>
      <c r="M43" s="212"/>
      <c r="N43" s="946"/>
      <c r="O43" s="946"/>
    </row>
    <row r="44" spans="1:15" x14ac:dyDescent="0.2">
      <c r="A44" s="282" t="str">
        <f>+gestion!$W$22</f>
        <v>STAR Michel-Proulx</v>
      </c>
      <c r="B44" s="825"/>
      <c r="C44" s="825"/>
      <c r="D44" s="825"/>
      <c r="E44" s="825"/>
      <c r="F44" s="823"/>
      <c r="G44" s="826"/>
      <c r="H44" s="827"/>
      <c r="I44" s="826"/>
      <c r="J44" s="827"/>
      <c r="K44" s="830">
        <f>IF(ISTEXT(I44)=TRUE,0,IF(I44&gt;=1,IF(I44&gt;=11,1,HLOOKUP(I44,tableau!$C$16:$L$18,2,FALSE)),0))</f>
        <v>0</v>
      </c>
      <c r="L44" s="831"/>
      <c r="M44" s="212"/>
    </row>
    <row r="45" spans="1:15" x14ac:dyDescent="0.2">
      <c r="A45" s="283" t="str">
        <f>+gestion!$X$16</f>
        <v>Finale Provinciale</v>
      </c>
      <c r="B45" s="825"/>
      <c r="C45" s="825"/>
      <c r="D45" s="825"/>
      <c r="E45" s="825"/>
      <c r="F45" s="824"/>
      <c r="G45" s="828"/>
      <c r="H45" s="829"/>
      <c r="I45" s="828"/>
      <c r="J45" s="829"/>
      <c r="K45" s="832"/>
      <c r="L45" s="833"/>
      <c r="M45" s="212"/>
    </row>
    <row r="46" spans="1:15" s="264" customFormat="1" x14ac:dyDescent="0.2">
      <c r="A46" s="593"/>
      <c r="D46" s="593"/>
      <c r="E46" s="593"/>
      <c r="F46" s="593"/>
      <c r="G46" s="593"/>
      <c r="H46" s="593"/>
      <c r="I46" s="593"/>
      <c r="J46" s="527" t="s">
        <v>36</v>
      </c>
      <c r="K46" s="920">
        <f>SUM(K41:L45)</f>
        <v>0</v>
      </c>
      <c r="L46" s="920"/>
    </row>
    <row r="47" spans="1:15" ht="15" x14ac:dyDescent="0.25">
      <c r="A47" s="353"/>
      <c r="B47" s="353"/>
      <c r="C47" s="353"/>
      <c r="D47" s="353"/>
      <c r="E47" s="353"/>
      <c r="F47" s="353"/>
      <c r="G47" s="353"/>
      <c r="H47" s="353"/>
      <c r="I47" s="353"/>
      <c r="J47" s="353"/>
      <c r="K47" s="353"/>
      <c r="L47" s="353"/>
      <c r="M47" s="353"/>
    </row>
    <row r="48" spans="1:15" ht="15.75" x14ac:dyDescent="0.25">
      <c r="A48" s="312"/>
      <c r="B48" s="312"/>
      <c r="C48" s="312"/>
      <c r="D48" s="312"/>
      <c r="E48" s="312"/>
      <c r="F48" s="312"/>
      <c r="G48" s="312"/>
      <c r="H48" s="312"/>
      <c r="I48" s="312"/>
      <c r="J48" s="312"/>
      <c r="K48" s="312"/>
      <c r="L48" s="312"/>
      <c r="M48" s="312"/>
    </row>
    <row r="49" spans="2:13" x14ac:dyDescent="0.2">
      <c r="H49" s="210"/>
    </row>
    <row r="50" spans="2:13" x14ac:dyDescent="0.2">
      <c r="B50" s="339" t="s">
        <v>52</v>
      </c>
      <c r="C50" s="339"/>
      <c r="F50" s="781" t="str">
        <f>+'données a remplir'!$F$8</f>
        <v/>
      </c>
      <c r="G50" s="781"/>
      <c r="H50" s="781"/>
      <c r="I50" s="781"/>
      <c r="J50" s="781"/>
      <c r="L50" s="212"/>
      <c r="M50" s="212"/>
    </row>
    <row r="51" spans="2:13" x14ac:dyDescent="0.2">
      <c r="B51" s="339"/>
      <c r="C51" s="245"/>
      <c r="F51" s="245"/>
      <c r="G51" s="245"/>
      <c r="H51" s="245"/>
      <c r="I51" s="245"/>
      <c r="J51" s="245"/>
      <c r="L51" s="212"/>
      <c r="M51" s="212"/>
    </row>
    <row r="52" spans="2:13" x14ac:dyDescent="0.2">
      <c r="B52" s="339" t="s">
        <v>53</v>
      </c>
      <c r="C52" s="339"/>
      <c r="F52" s="781" t="str">
        <f>+'données a remplir'!$F$9</f>
        <v/>
      </c>
      <c r="G52" s="781"/>
      <c r="H52" s="781"/>
      <c r="I52" s="781"/>
      <c r="J52" s="781"/>
      <c r="L52" s="212"/>
      <c r="M52" s="212"/>
    </row>
    <row r="53" spans="2:13" x14ac:dyDescent="0.2">
      <c r="B53" s="339"/>
      <c r="C53" s="245"/>
      <c r="F53" s="245"/>
      <c r="G53" s="245"/>
      <c r="H53" s="245"/>
      <c r="I53" s="245"/>
      <c r="J53" s="245"/>
      <c r="L53" s="212"/>
      <c r="M53" s="212"/>
    </row>
    <row r="54" spans="2:13" x14ac:dyDescent="0.2">
      <c r="B54" s="780" t="s">
        <v>54</v>
      </c>
      <c r="C54" s="780"/>
      <c r="F54" s="781" t="str">
        <f>+'données a remplir'!$F$10</f>
        <v/>
      </c>
      <c r="G54" s="781"/>
      <c r="H54" s="781"/>
      <c r="I54" s="781"/>
      <c r="J54" s="781"/>
      <c r="L54" s="212"/>
      <c r="M54" s="212"/>
    </row>
    <row r="55" spans="2:13" x14ac:dyDescent="0.2">
      <c r="G55" s="211"/>
      <c r="H55" s="210"/>
      <c r="M55" s="212"/>
    </row>
    <row r="56" spans="2:13" x14ac:dyDescent="0.2">
      <c r="G56" s="211"/>
      <c r="H56" s="210"/>
      <c r="M56" s="212"/>
    </row>
    <row r="57" spans="2:13" x14ac:dyDescent="0.2">
      <c r="G57" s="211"/>
      <c r="H57" s="210"/>
      <c r="M57" s="212"/>
    </row>
    <row r="58" spans="2:13" x14ac:dyDescent="0.2">
      <c r="G58" s="211"/>
      <c r="H58" s="210"/>
      <c r="M58" s="212"/>
    </row>
    <row r="59" spans="2:13" x14ac:dyDescent="0.2">
      <c r="G59" s="211"/>
      <c r="H59" s="210"/>
      <c r="M59" s="212"/>
    </row>
    <row r="60" spans="2:13" x14ac:dyDescent="0.2">
      <c r="G60" s="211"/>
      <c r="H60" s="210"/>
      <c r="M60" s="212"/>
    </row>
    <row r="61" spans="2:13" x14ac:dyDescent="0.2">
      <c r="G61" s="211"/>
      <c r="H61" s="210"/>
      <c r="M61" s="212"/>
    </row>
  </sheetData>
  <sheetProtection algorithmName="SHA-512" hashValue="yfRXhdAGOA8tGF14jx2X/AVuVBOrTGKxJejJbxcSmGGZ7S2RcVEr5O4irV6ttLaL6J68d0ATn4otcxeHjewdjA==" saltValue="3jSy8vHr5Kc76atfSUGHXw==" spinCount="100000" sheet="1"/>
  <protectedRanges>
    <protectedRange sqref="B8:F10 J8:M10" name="Plage1_3"/>
    <protectedRange sqref="B36:C36 B40:C40 D36:J40 D42:J45" name="Plage2_1"/>
  </protectedRanges>
  <mergeCells count="86">
    <mergeCell ref="N43:O43"/>
    <mergeCell ref="A7:M7"/>
    <mergeCell ref="A2:M2"/>
    <mergeCell ref="A3:M3"/>
    <mergeCell ref="A4:M4"/>
    <mergeCell ref="A5:M5"/>
    <mergeCell ref="A6:M6"/>
    <mergeCell ref="H8:I8"/>
    <mergeCell ref="J8:M8"/>
    <mergeCell ref="H9:I9"/>
    <mergeCell ref="B10:F10"/>
    <mergeCell ref="H10:I10"/>
    <mergeCell ref="J10:M10"/>
    <mergeCell ref="B8:F8"/>
    <mergeCell ref="A26:M26"/>
    <mergeCell ref="A27:M27"/>
    <mergeCell ref="J12:M12"/>
    <mergeCell ref="A19:M19"/>
    <mergeCell ref="E21:F21"/>
    <mergeCell ref="H21:I21"/>
    <mergeCell ref="B11:C11"/>
    <mergeCell ref="D11:E11"/>
    <mergeCell ref="F11:G11"/>
    <mergeCell ref="H11:I11"/>
    <mergeCell ref="B12:F12"/>
    <mergeCell ref="H12:I12"/>
    <mergeCell ref="E22:F22"/>
    <mergeCell ref="H22:I22"/>
    <mergeCell ref="A17:M17"/>
    <mergeCell ref="A15:M15"/>
    <mergeCell ref="A28:M28"/>
    <mergeCell ref="A25:M25"/>
    <mergeCell ref="A16:M16"/>
    <mergeCell ref="A29:M29"/>
    <mergeCell ref="A30:M30"/>
    <mergeCell ref="A31:M31"/>
    <mergeCell ref="K35:L35"/>
    <mergeCell ref="G36:H36"/>
    <mergeCell ref="I36:J36"/>
    <mergeCell ref="K36:L36"/>
    <mergeCell ref="B36:C36"/>
    <mergeCell ref="D36:E36"/>
    <mergeCell ref="A34:F34"/>
    <mergeCell ref="B35:C35"/>
    <mergeCell ref="D35:E35"/>
    <mergeCell ref="K37:L37"/>
    <mergeCell ref="G38:H38"/>
    <mergeCell ref="I38:J38"/>
    <mergeCell ref="B54:C54"/>
    <mergeCell ref="B42:C43"/>
    <mergeCell ref="D42:E43"/>
    <mergeCell ref="F54:J54"/>
    <mergeCell ref="G40:H40"/>
    <mergeCell ref="I40:J40"/>
    <mergeCell ref="F52:J52"/>
    <mergeCell ref="D44:E45"/>
    <mergeCell ref="I44:J45"/>
    <mergeCell ref="F50:J50"/>
    <mergeCell ref="B44:C45"/>
    <mergeCell ref="D40:E40"/>
    <mergeCell ref="A41:J41"/>
    <mergeCell ref="B39:C39"/>
    <mergeCell ref="D39:E39"/>
    <mergeCell ref="B40:C40"/>
    <mergeCell ref="G35:H35"/>
    <mergeCell ref="I35:J35"/>
    <mergeCell ref="B37:C37"/>
    <mergeCell ref="D37:E37"/>
    <mergeCell ref="B38:C38"/>
    <mergeCell ref="D38:E38"/>
    <mergeCell ref="I37:J37"/>
    <mergeCell ref="G37:H37"/>
    <mergeCell ref="K38:L38"/>
    <mergeCell ref="G39:H39"/>
    <mergeCell ref="I39:J39"/>
    <mergeCell ref="K39:L39"/>
    <mergeCell ref="K44:L45"/>
    <mergeCell ref="K40:L40"/>
    <mergeCell ref="K46:L46"/>
    <mergeCell ref="K41:L41"/>
    <mergeCell ref="F42:F43"/>
    <mergeCell ref="G42:H43"/>
    <mergeCell ref="I42:J43"/>
    <mergeCell ref="K42:L43"/>
    <mergeCell ref="F44:F45"/>
    <mergeCell ref="G44:H45"/>
  </mergeCells>
  <printOptions horizontalCentered="1"/>
  <pageMargins left="0" right="0" top="0.55118110236220474" bottom="0.35433070866141736" header="0.31496062992125984" footer="0.31496062992125984"/>
  <pageSetup scale="83" orientation="portrait" r:id="rId1"/>
  <headerFooter>
    <oddHeader>&amp;LLauréats 2019</oddHeader>
    <oddFooter>&amp;LCandidat 1&amp;C&amp;14PATINAGE LAURENTIDES&amp;R&amp;A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92D050"/>
  </sheetPr>
  <dimension ref="A1:AD62"/>
  <sheetViews>
    <sheetView showGridLines="0" zoomScaleNormal="100" workbookViewId="0">
      <selection activeCell="B8" sqref="B8:F8"/>
    </sheetView>
  </sheetViews>
  <sheetFormatPr baseColWidth="10" defaultRowHeight="12.75" x14ac:dyDescent="0.2"/>
  <cols>
    <col min="1" max="1" width="25.85546875" style="210" customWidth="1"/>
    <col min="2" max="3" width="8" style="210" customWidth="1"/>
    <col min="4" max="4" width="8.85546875" style="210" customWidth="1"/>
    <col min="5" max="5" width="8" style="210" customWidth="1"/>
    <col min="6" max="6" width="10.28515625" style="210" customWidth="1"/>
    <col min="7" max="7" width="8" style="210" customWidth="1"/>
    <col min="8" max="8" width="8" style="211" customWidth="1"/>
    <col min="9" max="12" width="8" style="210" customWidth="1"/>
    <col min="13" max="13" width="7.28515625" style="210" customWidth="1"/>
    <col min="14" max="16384" width="11.42578125" style="212"/>
  </cols>
  <sheetData>
    <row r="1" spans="1:30" x14ac:dyDescent="0.2">
      <c r="A1" s="209"/>
      <c r="B1" s="209"/>
      <c r="C1" s="209"/>
      <c r="D1" s="209"/>
      <c r="E1" s="209"/>
      <c r="F1" s="209"/>
    </row>
    <row r="2" spans="1:30" x14ac:dyDescent="0.2">
      <c r="A2" s="794" t="s">
        <v>14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</row>
    <row r="3" spans="1:30" x14ac:dyDescent="0.2">
      <c r="A3" s="795" t="s">
        <v>43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</row>
    <row r="4" spans="1:30" s="214" customForma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</row>
    <row r="5" spans="1:30" s="214" customFormat="1" ht="15.75" customHeight="1" x14ac:dyDescent="0.25">
      <c r="A5" s="799" t="s">
        <v>5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</row>
    <row r="6" spans="1:30" s="214" customFormat="1" ht="15.75" customHeight="1" x14ac:dyDescent="0.2">
      <c r="A6" s="801" t="str">
        <f>_xlfn.CONCAT(gestion!B46,"  ",gestion!B47)</f>
        <v>PATINEUR RÉGIONAL STAR   (GARÇON SEULEMENT)</v>
      </c>
      <c r="B6" s="801"/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1"/>
    </row>
    <row r="7" spans="1:30" ht="20.25" x14ac:dyDescent="0.3">
      <c r="A7" s="891"/>
      <c r="B7" s="891"/>
      <c r="C7" s="891"/>
      <c r="D7" s="891"/>
      <c r="E7" s="891"/>
      <c r="F7" s="891"/>
      <c r="G7" s="891"/>
      <c r="H7" s="891"/>
      <c r="I7" s="891"/>
      <c r="J7" s="891"/>
      <c r="K7" s="891"/>
      <c r="L7" s="891"/>
      <c r="M7" s="891"/>
    </row>
    <row r="8" spans="1:30" x14ac:dyDescent="0.2">
      <c r="A8" s="216" t="s">
        <v>48</v>
      </c>
      <c r="B8" s="790"/>
      <c r="C8" s="790"/>
      <c r="D8" s="790"/>
      <c r="E8" s="790"/>
      <c r="F8" s="790"/>
      <c r="H8" s="800" t="s">
        <v>51</v>
      </c>
      <c r="I8" s="800"/>
      <c r="J8" s="807"/>
      <c r="K8" s="807"/>
      <c r="L8" s="807"/>
      <c r="M8" s="807"/>
    </row>
    <row r="9" spans="1:30" x14ac:dyDescent="0.2">
      <c r="A9" s="216"/>
      <c r="B9" s="217"/>
      <c r="C9" s="217"/>
      <c r="D9" s="217"/>
      <c r="E9" s="217"/>
      <c r="F9" s="217"/>
      <c r="H9" s="800"/>
      <c r="I9" s="800"/>
      <c r="J9" s="307"/>
      <c r="K9" s="308"/>
      <c r="L9" s="308"/>
      <c r="M9" s="308"/>
    </row>
    <row r="10" spans="1:30" x14ac:dyDescent="0.2">
      <c r="A10" s="216" t="s">
        <v>74</v>
      </c>
      <c r="B10" s="790"/>
      <c r="C10" s="790"/>
      <c r="D10" s="790"/>
      <c r="E10" s="790"/>
      <c r="F10" s="790"/>
      <c r="H10" s="800" t="s">
        <v>13</v>
      </c>
      <c r="I10" s="800"/>
      <c r="J10" s="807"/>
      <c r="K10" s="807"/>
      <c r="L10" s="807"/>
      <c r="M10" s="807"/>
    </row>
    <row r="11" spans="1:30" x14ac:dyDescent="0.2">
      <c r="A11" s="340"/>
      <c r="B11" s="802"/>
      <c r="C11" s="802"/>
      <c r="D11" s="800"/>
      <c r="E11" s="800"/>
      <c r="F11" s="802"/>
      <c r="G11" s="802"/>
      <c r="H11" s="800"/>
      <c r="I11" s="800"/>
      <c r="J11" s="309"/>
      <c r="K11" s="309"/>
      <c r="L11" s="309"/>
      <c r="M11" s="309"/>
    </row>
    <row r="12" spans="1:30" x14ac:dyDescent="0.2">
      <c r="A12" s="340" t="s">
        <v>50</v>
      </c>
      <c r="B12" s="790">
        <f>'données a remplir'!E7</f>
        <v>0</v>
      </c>
      <c r="C12" s="790"/>
      <c r="D12" s="790"/>
      <c r="E12" s="790"/>
      <c r="F12" s="790"/>
      <c r="H12" s="808" t="s">
        <v>380</v>
      </c>
      <c r="I12" s="808"/>
      <c r="J12" s="807">
        <f>'données a remplir'!E6</f>
        <v>0</v>
      </c>
      <c r="K12" s="807" t="str">
        <f>+'données a remplir'!F6</f>
        <v/>
      </c>
      <c r="L12" s="807"/>
      <c r="M12" s="807"/>
    </row>
    <row r="13" spans="1:30" x14ac:dyDescent="0.2">
      <c r="A13" s="340"/>
      <c r="B13" s="313"/>
      <c r="C13" s="313"/>
      <c r="D13" s="313"/>
      <c r="E13" s="313"/>
      <c r="F13" s="313"/>
      <c r="H13" s="333"/>
      <c r="I13" s="333"/>
      <c r="J13" s="333"/>
      <c r="K13" s="333"/>
      <c r="L13" s="333"/>
      <c r="M13" s="333"/>
    </row>
    <row r="14" spans="1:30" ht="12.6" customHeight="1" x14ac:dyDescent="0.2">
      <c r="A14" s="223" t="s">
        <v>416</v>
      </c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</row>
    <row r="15" spans="1:30" s="348" customFormat="1" x14ac:dyDescent="0.2">
      <c r="A15" s="945" t="str">
        <f>gestion!$V$41</f>
        <v>Chaque Club enverra 3 candidatures.</v>
      </c>
      <c r="B15" s="945"/>
      <c r="C15" s="945"/>
      <c r="D15" s="945"/>
      <c r="E15" s="945"/>
      <c r="F15" s="945"/>
      <c r="G15" s="945"/>
      <c r="H15" s="945"/>
      <c r="I15" s="945"/>
      <c r="J15" s="945"/>
      <c r="K15" s="945"/>
      <c r="L15" s="945"/>
      <c r="M15" s="945"/>
    </row>
    <row r="16" spans="1:30" s="348" customFormat="1" x14ac:dyDescent="0.2">
      <c r="A16" s="945" t="str">
        <f>gestion!$V$39</f>
        <v>Aucune limite d'âge</v>
      </c>
      <c r="B16" s="945"/>
      <c r="C16" s="945"/>
      <c r="D16" s="945"/>
      <c r="E16" s="945"/>
      <c r="F16" s="945"/>
      <c r="G16" s="945"/>
      <c r="H16" s="945"/>
      <c r="I16" s="945"/>
      <c r="J16" s="945"/>
      <c r="K16" s="945"/>
      <c r="L16" s="945"/>
      <c r="M16" s="945"/>
    </row>
    <row r="17" spans="1:13" s="348" customFormat="1" x14ac:dyDescent="0.2">
      <c r="A17" s="945" t="str">
        <f>gestion!$V$76</f>
        <v>Avoir compétitionné dans la catégorie Star 4 à Or au cours de la saison</v>
      </c>
      <c r="B17" s="945"/>
      <c r="C17" s="945"/>
      <c r="D17" s="945"/>
      <c r="E17" s="945"/>
      <c r="F17" s="945"/>
      <c r="G17" s="945"/>
      <c r="H17" s="945"/>
      <c r="I17" s="945"/>
      <c r="J17" s="945"/>
      <c r="K17" s="945"/>
      <c r="L17" s="945"/>
      <c r="M17" s="945"/>
    </row>
    <row r="18" spans="1:13" x14ac:dyDescent="0.2">
      <c r="A18" s="220"/>
      <c r="B18" s="221"/>
      <c r="C18" s="221"/>
      <c r="D18" s="220"/>
      <c r="E18" s="222"/>
      <c r="F18" s="222"/>
    </row>
    <row r="19" spans="1:13" ht="15" customHeight="1" x14ac:dyDescent="0.2">
      <c r="A19" s="846" t="s">
        <v>397</v>
      </c>
      <c r="B19" s="846"/>
      <c r="C19" s="846"/>
      <c r="D19" s="846"/>
      <c r="E19" s="846"/>
      <c r="F19" s="846"/>
      <c r="G19" s="846"/>
      <c r="H19" s="846"/>
      <c r="I19" s="846"/>
      <c r="J19" s="846"/>
      <c r="K19" s="846"/>
      <c r="L19" s="846"/>
      <c r="M19" s="846"/>
    </row>
    <row r="20" spans="1:13" ht="15" customHeight="1" x14ac:dyDescent="0.2">
      <c r="A20" s="256"/>
      <c r="B20" s="256"/>
      <c r="C20" s="256"/>
      <c r="D20" s="256"/>
      <c r="E20" s="256"/>
      <c r="F20" s="256"/>
      <c r="G20" s="256"/>
    </row>
    <row r="21" spans="1:13" ht="15" customHeight="1" thickBot="1" x14ac:dyDescent="0.25">
      <c r="A21" s="265" t="s">
        <v>394</v>
      </c>
      <c r="B21" s="331">
        <v>2</v>
      </c>
      <c r="C21" s="331">
        <v>3</v>
      </c>
      <c r="D21" s="331">
        <v>4</v>
      </c>
      <c r="E21" s="847">
        <v>5</v>
      </c>
      <c r="F21" s="847"/>
      <c r="G21" s="331">
        <v>6</v>
      </c>
      <c r="H21" s="847">
        <v>7</v>
      </c>
      <c r="I21" s="847"/>
      <c r="J21" s="268">
        <v>8</v>
      </c>
      <c r="K21" s="331">
        <v>9</v>
      </c>
      <c r="L21" s="331">
        <v>10</v>
      </c>
      <c r="M21" s="269">
        <v>11</v>
      </c>
    </row>
    <row r="22" spans="1:13" ht="27.75" customHeight="1" thickTop="1" x14ac:dyDescent="0.2">
      <c r="A22" s="270" t="s">
        <v>5</v>
      </c>
      <c r="B22" s="271" t="s">
        <v>291</v>
      </c>
      <c r="C22" s="271" t="s">
        <v>292</v>
      </c>
      <c r="D22" s="330" t="s">
        <v>400</v>
      </c>
      <c r="E22" s="845" t="s">
        <v>398</v>
      </c>
      <c r="F22" s="845"/>
      <c r="G22" s="271" t="s">
        <v>396</v>
      </c>
      <c r="H22" s="845" t="s">
        <v>395</v>
      </c>
      <c r="I22" s="845"/>
      <c r="J22" s="330" t="s">
        <v>399</v>
      </c>
      <c r="K22" s="271" t="s">
        <v>89</v>
      </c>
      <c r="L22" s="271" t="s">
        <v>90</v>
      </c>
      <c r="M22" s="274" t="s">
        <v>91</v>
      </c>
    </row>
    <row r="23" spans="1:13" x14ac:dyDescent="0.2">
      <c r="E23" s="225"/>
      <c r="F23" s="225"/>
    </row>
    <row r="24" spans="1:13" x14ac:dyDescent="0.2">
      <c r="A24" s="223" t="s">
        <v>419</v>
      </c>
      <c r="E24" s="225"/>
      <c r="F24" s="225"/>
    </row>
    <row r="25" spans="1:13" x14ac:dyDescent="0.2">
      <c r="A25" s="782" t="s">
        <v>481</v>
      </c>
      <c r="B25" s="782"/>
      <c r="C25" s="782"/>
      <c r="D25" s="782"/>
      <c r="E25" s="782"/>
      <c r="F25" s="782"/>
      <c r="G25" s="782"/>
      <c r="H25" s="782"/>
      <c r="I25" s="782"/>
      <c r="J25" s="782"/>
      <c r="K25" s="782"/>
      <c r="L25" s="782"/>
      <c r="M25" s="782"/>
    </row>
    <row r="26" spans="1:13" x14ac:dyDescent="0.2">
      <c r="A26" s="782" t="s">
        <v>480</v>
      </c>
      <c r="B26" s="782"/>
      <c r="C26" s="782"/>
      <c r="D26" s="782"/>
      <c r="E26" s="782"/>
      <c r="F26" s="782"/>
      <c r="G26" s="782"/>
      <c r="H26" s="782"/>
      <c r="I26" s="782"/>
      <c r="J26" s="782"/>
      <c r="K26" s="782"/>
      <c r="L26" s="782"/>
      <c r="M26" s="782"/>
    </row>
    <row r="27" spans="1:13" x14ac:dyDescent="0.2">
      <c r="A27" s="782" t="s">
        <v>479</v>
      </c>
      <c r="B27" s="782"/>
      <c r="C27" s="782"/>
      <c r="D27" s="782"/>
      <c r="E27" s="782"/>
      <c r="F27" s="782"/>
      <c r="G27" s="782"/>
      <c r="H27" s="782"/>
      <c r="I27" s="782"/>
      <c r="J27" s="782"/>
      <c r="K27" s="782"/>
      <c r="L27" s="782"/>
      <c r="M27" s="782"/>
    </row>
    <row r="28" spans="1:13" x14ac:dyDescent="0.2">
      <c r="A28" s="782" t="s">
        <v>482</v>
      </c>
      <c r="B28" s="782"/>
      <c r="C28" s="782"/>
      <c r="D28" s="782"/>
      <c r="E28" s="782"/>
      <c r="F28" s="782"/>
      <c r="G28" s="782"/>
      <c r="H28" s="782"/>
      <c r="I28" s="782"/>
      <c r="J28" s="782"/>
      <c r="K28" s="782"/>
      <c r="L28" s="782"/>
      <c r="M28" s="782"/>
    </row>
    <row r="29" spans="1:13" s="349" customFormat="1" x14ac:dyDescent="0.2">
      <c r="A29" s="939" t="str">
        <f>gestion!$V$49</f>
        <v>Seules les compétitions régionales inscrites ci-dessous sont éligibles pour les lauréats</v>
      </c>
      <c r="B29" s="939"/>
      <c r="C29" s="939"/>
      <c r="D29" s="939"/>
      <c r="E29" s="939"/>
      <c r="F29" s="939"/>
      <c r="G29" s="939"/>
      <c r="H29" s="939"/>
      <c r="I29" s="939"/>
      <c r="J29" s="939"/>
      <c r="K29" s="939"/>
      <c r="L29" s="939"/>
      <c r="M29" s="939"/>
    </row>
    <row r="30" spans="1:13" s="349" customFormat="1" x14ac:dyDescent="0.2">
      <c r="A30" s="939" t="str">
        <f>gestion!$V$79</f>
        <v xml:space="preserve">Si le bloc des quatres compétitions obligatoires de la région est rempli </v>
      </c>
      <c r="B30" s="939"/>
      <c r="C30" s="939"/>
      <c r="D30" s="939"/>
      <c r="E30" s="939"/>
      <c r="F30" s="939"/>
      <c r="G30" s="939"/>
      <c r="H30" s="939"/>
      <c r="I30" s="939"/>
      <c r="J30" s="939"/>
      <c r="K30" s="939"/>
      <c r="L30" s="939"/>
      <c r="M30" s="939"/>
    </row>
    <row r="31" spans="1:13" s="349" customFormat="1" x14ac:dyDescent="0.2">
      <c r="A31" s="939" t="str">
        <f>gestion!$V$80</f>
        <v>alors l'atlhète aura le droit à une cinquième compétition de son choix.</v>
      </c>
      <c r="B31" s="939"/>
      <c r="C31" s="939"/>
      <c r="D31" s="939"/>
      <c r="E31" s="939"/>
      <c r="F31" s="939"/>
      <c r="G31" s="939"/>
      <c r="H31" s="939"/>
      <c r="I31" s="939"/>
      <c r="J31" s="939"/>
      <c r="K31" s="939"/>
      <c r="L31" s="939"/>
      <c r="M31" s="939"/>
    </row>
    <row r="32" spans="1:13" x14ac:dyDescent="0.2">
      <c r="A32" s="255" t="str">
        <f>gestion!$V$45</f>
        <v>Aucun point de participation n'est accordé.</v>
      </c>
      <c r="B32" s="255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</row>
    <row r="33" spans="1:13" x14ac:dyDescent="0.2">
      <c r="A33" s="255" t="str">
        <f>gestion!$V$43</f>
        <v xml:space="preserve">N.B. :  Joindre une copie très lisible des résultats de compétition </v>
      </c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</row>
    <row r="34" spans="1:13" x14ac:dyDescent="0.2">
      <c r="A34" s="811"/>
      <c r="B34" s="811"/>
      <c r="C34" s="811"/>
      <c r="D34" s="811"/>
      <c r="E34" s="811"/>
      <c r="F34" s="811"/>
    </row>
    <row r="35" spans="1:13" s="278" customFormat="1" ht="27.75" customHeight="1" thickBot="1" x14ac:dyDescent="0.25">
      <c r="A35" s="277" t="s">
        <v>31</v>
      </c>
      <c r="B35" s="943" t="s">
        <v>567</v>
      </c>
      <c r="C35" s="944"/>
      <c r="D35" s="841" t="s">
        <v>388</v>
      </c>
      <c r="E35" s="842"/>
      <c r="F35" s="594" t="s">
        <v>389</v>
      </c>
      <c r="G35" s="934" t="s">
        <v>5</v>
      </c>
      <c r="H35" s="935"/>
      <c r="I35" s="934" t="s">
        <v>32</v>
      </c>
      <c r="J35" s="935"/>
      <c r="K35" s="940" t="s">
        <v>6</v>
      </c>
      <c r="L35" s="941"/>
    </row>
    <row r="36" spans="1:13" ht="13.5" thickTop="1" x14ac:dyDescent="0.2">
      <c r="A36" s="350" t="str">
        <f>+gestion!$X$12</f>
        <v>Invitation Rosemère</v>
      </c>
      <c r="B36" s="936"/>
      <c r="C36" s="937"/>
      <c r="D36" s="936"/>
      <c r="E36" s="937"/>
      <c r="F36" s="595"/>
      <c r="G36" s="936"/>
      <c r="H36" s="937"/>
      <c r="I36" s="936"/>
      <c r="J36" s="937"/>
      <c r="K36" s="936" t="str">
        <f>IF(OR(D36&lt;2,D36="",I36="",I36&lt;1,I36&gt;D36-1,F36="",F36&lt;=1,F36&gt;11,AND(D36&gt;=5,I36&gt;=5)),"",IF(D36&gt;=5,VLOOKUP(I36,tableau!$C$1:$M$6,HLOOKUP(F36,tableau!$C$1:$M$1,1,FALSE),FALSE),IF(D36=4,VLOOKUP(I36,tableau!$C$7:$M$9,HLOOKUP(F36,tableau!$C$1:$M$1,1,FALSE),FALSE),IF(D36=3,VLOOKUP(I36,tableau!$C$10:$M$11,HLOOKUP(F36,tableau!$C$1:$M$1,1,FALSE),FALSE),IF(D36=2,VLOOKUP(I36,tableau!$C$12:$M$12,HLOOKUP(F36,tableau!$C$1:$M$1,1,FALSE),FALSE),"")))))</f>
        <v/>
      </c>
      <c r="L36" s="942"/>
      <c r="M36" s="212"/>
    </row>
    <row r="37" spans="1:13" x14ac:dyDescent="0.2">
      <c r="A37" s="351" t="str">
        <f>+gestion!$W$15</f>
        <v>Invitation Lachute</v>
      </c>
      <c r="B37" s="819"/>
      <c r="C37" s="820"/>
      <c r="D37" s="819"/>
      <c r="E37" s="820"/>
      <c r="F37" s="526"/>
      <c r="G37" s="819"/>
      <c r="H37" s="820"/>
      <c r="I37" s="819"/>
      <c r="J37" s="820"/>
      <c r="K37" s="819" t="str">
        <f>IF(OR(D37&lt;2,D37="",I37="",I37&lt;1,I37&gt;D37-1,F37="",F37&lt;=1,F37&gt;11,AND(D37&gt;=5,I37&gt;=5)),"",IF(D37&gt;=5,VLOOKUP(I37,tableau!$C$1:$M$6,HLOOKUP(F37,tableau!$C$1:$M$1,1,FALSE),FALSE),IF(D37=4,VLOOKUP(I37,tableau!$C$7:$M$9,HLOOKUP(F37,tableau!$C$1:$M$1,1,FALSE),FALSE),IF(D37=3,VLOOKUP(I37,tableau!$C$10:$M$11,HLOOKUP(F37,tableau!$C$1:$M$1,1,FALSE),FALSE),IF(D37=2,VLOOKUP(I37,tableau!$C$12:$M$12,HLOOKUP(F37,tableau!$C$1:$M$1,1,FALSE),FALSE),"")))))</f>
        <v/>
      </c>
      <c r="L37" s="928"/>
      <c r="M37" s="212"/>
    </row>
    <row r="38" spans="1:13" x14ac:dyDescent="0.2">
      <c r="A38" s="351" t="str">
        <f>+gestion!$W$17</f>
        <v>Invitation Richard Gauthier</v>
      </c>
      <c r="B38" s="819"/>
      <c r="C38" s="820"/>
      <c r="D38" s="819"/>
      <c r="E38" s="820"/>
      <c r="F38" s="526"/>
      <c r="G38" s="819"/>
      <c r="H38" s="820"/>
      <c r="I38" s="819"/>
      <c r="J38" s="820"/>
      <c r="K38" s="819" t="str">
        <f>IF(OR(D38&lt;2,D38="",I38="",I38&lt;1,I38&gt;D38-1,F38="",F38&lt;=1,F38&gt;11,AND(D38&gt;=5,I38&gt;=5)),"",IF(D38&gt;=5,VLOOKUP(I38,tableau!$C$1:$M$6,HLOOKUP(F38,tableau!$C$1:$M$1,1,FALSE),FALSE),IF(D38=4,VLOOKUP(I38,tableau!$C$7:$M$9,HLOOKUP(F38,tableau!$C$1:$M$1,1,FALSE),FALSE),IF(D38=3,VLOOKUP(I38,tableau!$C$10:$M$11,HLOOKUP(F38,tableau!$C$1:$M$1,1,FALSE),FALSE),IF(D38=2,VLOOKUP(I38,tableau!$C$12:$M$12,HLOOKUP(F38,tableau!$C$1:$M$1,1,FALSE),FALSE),"")))))</f>
        <v/>
      </c>
      <c r="L38" s="928"/>
      <c r="M38" s="212"/>
    </row>
    <row r="39" spans="1:13" ht="13.5" thickBot="1" x14ac:dyDescent="0.25">
      <c r="A39" s="352" t="str">
        <f>+gestion!$W$18</f>
        <v>Invitation St-Eustache</v>
      </c>
      <c r="B39" s="929"/>
      <c r="C39" s="930"/>
      <c r="D39" s="929"/>
      <c r="E39" s="930"/>
      <c r="F39" s="596"/>
      <c r="G39" s="929"/>
      <c r="H39" s="930"/>
      <c r="I39" s="929"/>
      <c r="J39" s="930"/>
      <c r="K39" s="837" t="str">
        <f>IF(OR(D39&lt;2,D39="",I39="",I39&lt;1,I39&gt;D39-1,F39="",F39&lt;=1,F39&gt;11,AND(D39&gt;=5,I39&gt;=5)),"",IF(D39&gt;=5,VLOOKUP(I39,tableau!$C$1:$M$6,HLOOKUP(F39,tableau!$C$1:$M$1,1,FALSE),FALSE),IF(D39=4,VLOOKUP(I39,tableau!$C$7:$M$9,HLOOKUP(F39,tableau!$C$1:$M$1,1,FALSE),FALSE),IF(D39=3,VLOOKUP(I39,tableau!$C$10:$M$11,HLOOKUP(F39,tableau!$C$1:$M$1,1,FALSE),FALSE),IF(D39=2,VLOOKUP(I39,tableau!$C$12:$M$12,HLOOKUP(F39,tableau!$C$1:$M$1,1,FALSE),FALSE),"")))))</f>
        <v/>
      </c>
      <c r="L39" s="931"/>
      <c r="M39" s="212"/>
    </row>
    <row r="40" spans="1:13" ht="13.5" thickTop="1" x14ac:dyDescent="0.2">
      <c r="A40" s="283" t="str">
        <f>+gestion!$W$24</f>
        <v>Au choix</v>
      </c>
      <c r="B40" s="839"/>
      <c r="C40" s="840"/>
      <c r="D40" s="839"/>
      <c r="E40" s="840"/>
      <c r="F40" s="597"/>
      <c r="G40" s="936"/>
      <c r="H40" s="937"/>
      <c r="I40" s="936"/>
      <c r="J40" s="937"/>
      <c r="K40" s="932" t="str">
        <f>IF(OR(D40&lt;2,D40="",I40="",I40&lt;1,I40&gt;D40-1,F40="",F40&lt;=1,F40&gt;11,AND(D40&gt;=5,I40&gt;=5)),"",IF(D40&gt;=5,VLOOKUP(I40,tableau!$C$1:$M$6,HLOOKUP(F40,tableau!$C$1:$M$1,1,FALSE),FALSE),IF(D40=4,VLOOKUP(I40,tableau!$C$7:$M$9,HLOOKUP(F40,tableau!$C$1:$M$1,1,FALSE),FALSE),IF(D40=3,VLOOKUP(I40,tableau!$C$10:$M$11,HLOOKUP(F40,tableau!$C$1:$M$1,1,FALSE),FALSE),IF(D40=2,VLOOKUP(I40,tableau!$C$12:$M$12,HLOOKUP(F40,tableau!$C$1:$M$1,1,FALSE),FALSE),"")))))</f>
        <v/>
      </c>
      <c r="L40" s="933"/>
      <c r="M40" s="212"/>
    </row>
    <row r="41" spans="1:13" s="264" customFormat="1" x14ac:dyDescent="0.2">
      <c r="A41" s="938" t="s">
        <v>413</v>
      </c>
      <c r="B41" s="938"/>
      <c r="C41" s="938"/>
      <c r="D41" s="938"/>
      <c r="E41" s="938"/>
      <c r="F41" s="938"/>
      <c r="G41" s="938"/>
      <c r="H41" s="938"/>
      <c r="I41" s="938"/>
      <c r="J41" s="938"/>
      <c r="K41" s="927">
        <f>SUM(K36:L40)</f>
        <v>0</v>
      </c>
      <c r="L41" s="927"/>
    </row>
    <row r="42" spans="1:13" x14ac:dyDescent="0.2">
      <c r="A42" s="282" t="str">
        <f>+gestion!$W$22</f>
        <v>STAR Michel-Proulx</v>
      </c>
      <c r="B42" s="837"/>
      <c r="C42" s="838"/>
      <c r="D42" s="837"/>
      <c r="E42" s="838"/>
      <c r="F42" s="947"/>
      <c r="G42" s="826"/>
      <c r="H42" s="827"/>
      <c r="I42" s="837"/>
      <c r="J42" s="838"/>
      <c r="K42" s="830" t="str">
        <f>IF(OR(D42&lt;2,D42="",I42="",I42&lt;1,I42&gt;D42-1,F42="",F42&lt;=1,F42&gt;11,AND(D42&gt;=5,I42&gt;=5)),"",IF(D42&gt;=5,VLOOKUP(I42,tableau!$C$1:$M$6,HLOOKUP(F42,tableau!$C$1:$M$1,1,FALSE),FALSE),IF(D42=4,VLOOKUP(I42,tableau!$C$7:$M$9,HLOOKUP(F42,tableau!$C$1:$M$1,1,FALSE),FALSE),IF(D42=3,VLOOKUP(I42,tableau!$C$10:$M$11,HLOOKUP(F42,tableau!$C$1:$M$1,1,FALSE),FALSE),IF(D42=2,VLOOKUP(I42,tableau!$C$12:$M$12,HLOOKUP(F42,tableau!$C$1:$M$1,1,FALSE),FALSE),"")))))</f>
        <v/>
      </c>
      <c r="L42" s="831"/>
      <c r="M42" s="212"/>
    </row>
    <row r="43" spans="1:13" x14ac:dyDescent="0.2">
      <c r="A43" s="283" t="str">
        <f>gestion!$X$21</f>
        <v>Finale Régionale</v>
      </c>
      <c r="B43" s="839"/>
      <c r="C43" s="840"/>
      <c r="D43" s="839"/>
      <c r="E43" s="840"/>
      <c r="F43" s="948"/>
      <c r="G43" s="828"/>
      <c r="H43" s="829"/>
      <c r="I43" s="839"/>
      <c r="J43" s="840"/>
      <c r="K43" s="832"/>
      <c r="L43" s="833"/>
      <c r="M43" s="212"/>
    </row>
    <row r="44" spans="1:13" x14ac:dyDescent="0.2">
      <c r="A44" s="282" t="str">
        <f>+gestion!$W$22</f>
        <v>STAR Michel-Proulx</v>
      </c>
      <c r="B44" s="848"/>
      <c r="C44" s="848"/>
      <c r="D44" s="848"/>
      <c r="E44" s="848"/>
      <c r="F44" s="947"/>
      <c r="G44" s="826"/>
      <c r="H44" s="827"/>
      <c r="I44" s="837"/>
      <c r="J44" s="838"/>
      <c r="K44" s="830">
        <f>IF(ISTEXT(I44)=TRUE,0,IF(I44&gt;=1,IF(I44&gt;=11,1,HLOOKUP(I44,tableau!$C$16:$L$18,2,FALSE)),0))</f>
        <v>0</v>
      </c>
      <c r="L44" s="831"/>
      <c r="M44" s="212"/>
    </row>
    <row r="45" spans="1:13" x14ac:dyDescent="0.2">
      <c r="A45" s="283" t="str">
        <f>+gestion!$X$16</f>
        <v>Finale Provinciale</v>
      </c>
      <c r="B45" s="848"/>
      <c r="C45" s="848"/>
      <c r="D45" s="848"/>
      <c r="E45" s="848"/>
      <c r="F45" s="948"/>
      <c r="G45" s="828"/>
      <c r="H45" s="829"/>
      <c r="I45" s="839"/>
      <c r="J45" s="840"/>
      <c r="K45" s="832"/>
      <c r="L45" s="833"/>
      <c r="M45" s="212"/>
    </row>
    <row r="46" spans="1:13" s="264" customFormat="1" x14ac:dyDescent="0.2">
      <c r="A46" s="593"/>
      <c r="D46" s="593"/>
      <c r="E46" s="593"/>
      <c r="F46" s="593"/>
      <c r="G46" s="593"/>
      <c r="H46" s="593"/>
      <c r="I46" s="593"/>
      <c r="J46" s="527" t="s">
        <v>36</v>
      </c>
      <c r="K46" s="920">
        <f>SUM(K41:L45)</f>
        <v>0</v>
      </c>
      <c r="L46" s="920"/>
    </row>
    <row r="47" spans="1:13" ht="15" x14ac:dyDescent="0.25">
      <c r="A47" s="353"/>
      <c r="B47" s="353"/>
      <c r="C47" s="353"/>
      <c r="D47" s="353"/>
      <c r="E47" s="353"/>
      <c r="F47" s="353"/>
      <c r="G47" s="353"/>
      <c r="H47" s="353"/>
      <c r="I47" s="353"/>
      <c r="J47" s="353"/>
      <c r="K47" s="353"/>
      <c r="L47" s="353"/>
      <c r="M47" s="353"/>
    </row>
    <row r="48" spans="1:13" ht="15.75" x14ac:dyDescent="0.25">
      <c r="A48" s="312"/>
      <c r="B48" s="312"/>
      <c r="C48" s="312"/>
      <c r="D48" s="312"/>
      <c r="E48" s="312"/>
      <c r="F48" s="312"/>
      <c r="G48" s="312"/>
      <c r="H48" s="312"/>
      <c r="I48" s="312"/>
      <c r="J48" s="312"/>
      <c r="K48" s="312"/>
      <c r="L48" s="312"/>
      <c r="M48" s="312"/>
    </row>
    <row r="49" spans="2:13" x14ac:dyDescent="0.2">
      <c r="H49" s="210"/>
    </row>
    <row r="50" spans="2:13" x14ac:dyDescent="0.2">
      <c r="B50" s="339" t="s">
        <v>52</v>
      </c>
      <c r="C50" s="339"/>
      <c r="F50" s="781" t="str">
        <f>+'données a remplir'!$F$8</f>
        <v/>
      </c>
      <c r="G50" s="781"/>
      <c r="H50" s="781"/>
      <c r="I50" s="781"/>
      <c r="J50" s="781"/>
      <c r="L50" s="212"/>
      <c r="M50" s="212"/>
    </row>
    <row r="51" spans="2:13" x14ac:dyDescent="0.2">
      <c r="B51" s="339"/>
      <c r="C51" s="245"/>
      <c r="F51" s="245"/>
      <c r="G51" s="245"/>
      <c r="H51" s="245"/>
      <c r="I51" s="245"/>
      <c r="J51" s="245"/>
      <c r="L51" s="212"/>
      <c r="M51" s="212"/>
    </row>
    <row r="52" spans="2:13" x14ac:dyDescent="0.2">
      <c r="B52" s="339" t="s">
        <v>53</v>
      </c>
      <c r="C52" s="339"/>
      <c r="F52" s="781" t="str">
        <f>+'données a remplir'!$F$9</f>
        <v/>
      </c>
      <c r="G52" s="781"/>
      <c r="H52" s="781"/>
      <c r="I52" s="781"/>
      <c r="J52" s="781"/>
      <c r="L52" s="212"/>
      <c r="M52" s="212"/>
    </row>
    <row r="53" spans="2:13" x14ac:dyDescent="0.2">
      <c r="B53" s="339"/>
      <c r="C53" s="245"/>
      <c r="F53" s="245"/>
      <c r="G53" s="245"/>
      <c r="H53" s="245"/>
      <c r="I53" s="245"/>
      <c r="J53" s="245"/>
      <c r="L53" s="212"/>
      <c r="M53" s="212"/>
    </row>
    <row r="54" spans="2:13" x14ac:dyDescent="0.2">
      <c r="B54" s="780" t="s">
        <v>54</v>
      </c>
      <c r="C54" s="780"/>
      <c r="F54" s="781" t="str">
        <f>+'données a remplir'!$F$10</f>
        <v/>
      </c>
      <c r="G54" s="781"/>
      <c r="H54" s="781"/>
      <c r="I54" s="781"/>
      <c r="J54" s="781"/>
      <c r="L54" s="212"/>
      <c r="M54" s="212"/>
    </row>
    <row r="55" spans="2:13" x14ac:dyDescent="0.2">
      <c r="G55" s="211"/>
      <c r="H55" s="210"/>
      <c r="M55" s="212"/>
    </row>
    <row r="56" spans="2:13" x14ac:dyDescent="0.2">
      <c r="G56" s="211"/>
      <c r="H56" s="210"/>
      <c r="M56" s="212"/>
    </row>
    <row r="57" spans="2:13" x14ac:dyDescent="0.2">
      <c r="G57" s="211"/>
      <c r="H57" s="210"/>
      <c r="M57" s="212"/>
    </row>
    <row r="58" spans="2:13" x14ac:dyDescent="0.2">
      <c r="G58" s="211"/>
      <c r="H58" s="210"/>
      <c r="M58" s="212"/>
    </row>
    <row r="59" spans="2:13" x14ac:dyDescent="0.2">
      <c r="G59" s="211"/>
      <c r="H59" s="210"/>
      <c r="M59" s="212"/>
    </row>
    <row r="60" spans="2:13" x14ac:dyDescent="0.2">
      <c r="G60" s="211"/>
      <c r="H60" s="210"/>
      <c r="M60" s="212"/>
    </row>
    <row r="61" spans="2:13" x14ac:dyDescent="0.2">
      <c r="G61" s="211"/>
      <c r="H61" s="210"/>
      <c r="M61" s="212"/>
    </row>
    <row r="62" spans="2:13" x14ac:dyDescent="0.2">
      <c r="G62" s="211"/>
      <c r="H62" s="210"/>
      <c r="M62" s="212"/>
    </row>
  </sheetData>
  <sheetProtection algorithmName="SHA-512" hashValue="tf1YkM0pzgtZnjWPx7XzNiC3g7JKu4yH6kF44II+jO06aWtpvhLA6ciPtZA+RNoOw9pTNpf0/0JE52xxULy/hg==" saltValue="DKHGYUjkVIHvpmEUDP+UWw==" spinCount="100000" sheet="1"/>
  <protectedRanges>
    <protectedRange sqref="B36:C36 B40:C40 D36:J40 D42:J45" name="Plage2_1"/>
    <protectedRange sqref="B8:F10 J8:M10" name="Plage1_3_1"/>
  </protectedRanges>
  <mergeCells count="85">
    <mergeCell ref="B54:C54"/>
    <mergeCell ref="F50:J50"/>
    <mergeCell ref="F52:J52"/>
    <mergeCell ref="F54:J54"/>
    <mergeCell ref="F44:F45"/>
    <mergeCell ref="G40:H40"/>
    <mergeCell ref="K46:L46"/>
    <mergeCell ref="B42:C43"/>
    <mergeCell ref="D42:E43"/>
    <mergeCell ref="B44:C45"/>
    <mergeCell ref="D44:E45"/>
    <mergeCell ref="F42:F43"/>
    <mergeCell ref="G42:H43"/>
    <mergeCell ref="I42:J43"/>
    <mergeCell ref="K42:L43"/>
    <mergeCell ref="G44:H45"/>
    <mergeCell ref="I44:J45"/>
    <mergeCell ref="K44:L45"/>
    <mergeCell ref="B36:C36"/>
    <mergeCell ref="D36:E36"/>
    <mergeCell ref="B37:C37"/>
    <mergeCell ref="D37:E37"/>
    <mergeCell ref="G36:H36"/>
    <mergeCell ref="A7:M7"/>
    <mergeCell ref="A31:M31"/>
    <mergeCell ref="A34:F34"/>
    <mergeCell ref="B35:C35"/>
    <mergeCell ref="D35:E35"/>
    <mergeCell ref="G35:H35"/>
    <mergeCell ref="I35:J35"/>
    <mergeCell ref="K35:L35"/>
    <mergeCell ref="J8:M8"/>
    <mergeCell ref="H9:I9"/>
    <mergeCell ref="H12:I12"/>
    <mergeCell ref="B12:F12"/>
    <mergeCell ref="J12:M12"/>
    <mergeCell ref="B10:F10"/>
    <mergeCell ref="H10:I10"/>
    <mergeCell ref="J10:M10"/>
    <mergeCell ref="A2:M2"/>
    <mergeCell ref="A3:M3"/>
    <mergeCell ref="A4:M4"/>
    <mergeCell ref="A5:M5"/>
    <mergeCell ref="A6:M6"/>
    <mergeCell ref="H11:I11"/>
    <mergeCell ref="B11:C11"/>
    <mergeCell ref="D11:E11"/>
    <mergeCell ref="F11:G11"/>
    <mergeCell ref="B8:F8"/>
    <mergeCell ref="H8:I8"/>
    <mergeCell ref="A15:M15"/>
    <mergeCell ref="A16:M16"/>
    <mergeCell ref="A19:M19"/>
    <mergeCell ref="E21:F21"/>
    <mergeCell ref="H21:I21"/>
    <mergeCell ref="E22:F22"/>
    <mergeCell ref="H22:I22"/>
    <mergeCell ref="A29:M29"/>
    <mergeCell ref="A30:M30"/>
    <mergeCell ref="A17:M17"/>
    <mergeCell ref="A25:M25"/>
    <mergeCell ref="A26:M26"/>
    <mergeCell ref="A27:M27"/>
    <mergeCell ref="A28:M28"/>
    <mergeCell ref="I36:J36"/>
    <mergeCell ref="K36:L36"/>
    <mergeCell ref="G37:H37"/>
    <mergeCell ref="I37:J37"/>
    <mergeCell ref="K37:L37"/>
    <mergeCell ref="G38:H38"/>
    <mergeCell ref="I38:J38"/>
    <mergeCell ref="K38:L38"/>
    <mergeCell ref="A41:J41"/>
    <mergeCell ref="K41:L41"/>
    <mergeCell ref="G39:H39"/>
    <mergeCell ref="I39:J39"/>
    <mergeCell ref="I40:J40"/>
    <mergeCell ref="K40:L40"/>
    <mergeCell ref="B38:C38"/>
    <mergeCell ref="D38:E38"/>
    <mergeCell ref="B39:C39"/>
    <mergeCell ref="D39:E39"/>
    <mergeCell ref="B40:C40"/>
    <mergeCell ref="D40:E40"/>
    <mergeCell ref="K39:L39"/>
  </mergeCells>
  <printOptions horizontalCentered="1"/>
  <pageMargins left="0" right="0" top="0.55118110236220474" bottom="0.35433070866141736" header="0.31496062992125984" footer="0.31496062992125984"/>
  <pageSetup scale="83" orientation="portrait" r:id="rId1"/>
  <headerFooter>
    <oddHeader>&amp;LLauréats 2019</oddHeader>
    <oddFooter>&amp;LCandidat 2&amp;C&amp;14PATINAGE LAURENTIDES&amp;R&amp;A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92D050"/>
  </sheetPr>
  <dimension ref="A1:AD56"/>
  <sheetViews>
    <sheetView showGridLines="0" zoomScaleNormal="100" workbookViewId="0">
      <selection activeCell="B8" sqref="B8:F8"/>
    </sheetView>
  </sheetViews>
  <sheetFormatPr baseColWidth="10" defaultRowHeight="12.75" x14ac:dyDescent="0.2"/>
  <cols>
    <col min="1" max="1" width="25.85546875" style="210" customWidth="1"/>
    <col min="2" max="3" width="8" style="210" customWidth="1"/>
    <col min="4" max="4" width="8.85546875" style="210" customWidth="1"/>
    <col min="5" max="5" width="8" style="210" customWidth="1"/>
    <col min="6" max="6" width="10" style="210" customWidth="1"/>
    <col min="7" max="7" width="8" style="210" customWidth="1"/>
    <col min="8" max="8" width="8" style="211" customWidth="1"/>
    <col min="9" max="12" width="8" style="210" customWidth="1"/>
    <col min="13" max="13" width="7.28515625" style="210" customWidth="1"/>
    <col min="14" max="16384" width="11.42578125" style="212"/>
  </cols>
  <sheetData>
    <row r="1" spans="1:30" x14ac:dyDescent="0.2">
      <c r="A1" s="209"/>
      <c r="B1" s="209"/>
      <c r="C1" s="209"/>
      <c r="D1" s="209"/>
      <c r="E1" s="209"/>
      <c r="F1" s="209"/>
    </row>
    <row r="2" spans="1:30" x14ac:dyDescent="0.2">
      <c r="A2" s="794" t="s">
        <v>14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</row>
    <row r="3" spans="1:30" x14ac:dyDescent="0.2">
      <c r="A3" s="795" t="s">
        <v>43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</row>
    <row r="4" spans="1:30" s="214" customForma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</row>
    <row r="5" spans="1:30" s="214" customFormat="1" ht="15.75" customHeight="1" x14ac:dyDescent="0.25">
      <c r="A5" s="799" t="s">
        <v>5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</row>
    <row r="6" spans="1:30" s="214" customFormat="1" ht="15.75" customHeight="1" x14ac:dyDescent="0.2">
      <c r="A6" s="801" t="str">
        <f>_xlfn.CONCAT(gestion!B46,"  ",gestion!B47)</f>
        <v>PATINEUR RÉGIONAL STAR   (GARÇON SEULEMENT)</v>
      </c>
      <c r="B6" s="801"/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1"/>
    </row>
    <row r="7" spans="1:30" ht="20.25" x14ac:dyDescent="0.3">
      <c r="A7" s="891"/>
      <c r="B7" s="891"/>
      <c r="C7" s="891"/>
      <c r="D7" s="891"/>
      <c r="E7" s="891"/>
      <c r="F7" s="891"/>
      <c r="G7" s="891"/>
      <c r="H7" s="891"/>
      <c r="I7" s="891"/>
      <c r="J7" s="891"/>
      <c r="K7" s="891"/>
      <c r="L7" s="891"/>
      <c r="M7" s="891"/>
    </row>
    <row r="8" spans="1:30" x14ac:dyDescent="0.2">
      <c r="A8" s="216" t="s">
        <v>48</v>
      </c>
      <c r="B8" s="790"/>
      <c r="C8" s="790"/>
      <c r="D8" s="790"/>
      <c r="E8" s="790"/>
      <c r="F8" s="790"/>
      <c r="H8" s="800" t="s">
        <v>51</v>
      </c>
      <c r="I8" s="800"/>
      <c r="J8" s="807"/>
      <c r="K8" s="807"/>
      <c r="L8" s="807"/>
      <c r="M8" s="807"/>
    </row>
    <row r="9" spans="1:30" x14ac:dyDescent="0.2">
      <c r="A9" s="216"/>
      <c r="B9" s="217"/>
      <c r="C9" s="217"/>
      <c r="D9" s="217"/>
      <c r="E9" s="217"/>
      <c r="F9" s="217"/>
      <c r="H9" s="800"/>
      <c r="I9" s="800"/>
      <c r="J9" s="307"/>
      <c r="K9" s="308"/>
      <c r="L9" s="308"/>
      <c r="M9" s="308"/>
    </row>
    <row r="10" spans="1:30" x14ac:dyDescent="0.2">
      <c r="A10" s="216" t="s">
        <v>74</v>
      </c>
      <c r="B10" s="790"/>
      <c r="C10" s="790"/>
      <c r="D10" s="790"/>
      <c r="E10" s="790"/>
      <c r="F10" s="790"/>
      <c r="H10" s="800" t="s">
        <v>13</v>
      </c>
      <c r="I10" s="800"/>
      <c r="J10" s="807"/>
      <c r="K10" s="807"/>
      <c r="L10" s="807"/>
      <c r="M10" s="807"/>
    </row>
    <row r="11" spans="1:30" x14ac:dyDescent="0.2">
      <c r="A11" s="340"/>
      <c r="B11" s="802"/>
      <c r="C11" s="802"/>
      <c r="D11" s="800"/>
      <c r="E11" s="800"/>
      <c r="F11" s="802"/>
      <c r="G11" s="802"/>
      <c r="H11" s="800"/>
      <c r="I11" s="800"/>
      <c r="J11" s="309"/>
      <c r="K11" s="309"/>
      <c r="L11" s="309"/>
      <c r="M11" s="309"/>
    </row>
    <row r="12" spans="1:30" x14ac:dyDescent="0.2">
      <c r="A12" s="340" t="s">
        <v>50</v>
      </c>
      <c r="B12" s="790">
        <f>'données a remplir'!E7</f>
        <v>0</v>
      </c>
      <c r="C12" s="790"/>
      <c r="D12" s="790"/>
      <c r="E12" s="790"/>
      <c r="F12" s="790"/>
      <c r="H12" s="808" t="s">
        <v>380</v>
      </c>
      <c r="I12" s="808"/>
      <c r="J12" s="807">
        <f>'données a remplir'!E6</f>
        <v>0</v>
      </c>
      <c r="K12" s="807" t="str">
        <f>+'données a remplir'!F6</f>
        <v/>
      </c>
      <c r="L12" s="807"/>
      <c r="M12" s="807"/>
    </row>
    <row r="13" spans="1:30" x14ac:dyDescent="0.2">
      <c r="A13" s="340"/>
      <c r="B13" s="313"/>
      <c r="C13" s="313"/>
      <c r="D13" s="313"/>
      <c r="E13" s="313"/>
      <c r="F13" s="313"/>
      <c r="H13" s="333"/>
      <c r="I13" s="333"/>
      <c r="J13" s="333"/>
      <c r="K13" s="333"/>
      <c r="L13" s="333"/>
      <c r="M13" s="333"/>
    </row>
    <row r="14" spans="1:30" ht="12.6" customHeight="1" x14ac:dyDescent="0.2">
      <c r="A14" s="223" t="s">
        <v>416</v>
      </c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</row>
    <row r="15" spans="1:30" s="348" customFormat="1" x14ac:dyDescent="0.2">
      <c r="A15" s="945" t="str">
        <f>gestion!$V$41</f>
        <v>Chaque Club enverra 3 candidatures.</v>
      </c>
      <c r="B15" s="945"/>
      <c r="C15" s="945"/>
      <c r="D15" s="945"/>
      <c r="E15" s="945"/>
      <c r="F15" s="945"/>
      <c r="G15" s="945"/>
      <c r="H15" s="945"/>
      <c r="I15" s="945"/>
      <c r="J15" s="945"/>
      <c r="K15" s="945"/>
      <c r="L15" s="945"/>
      <c r="M15" s="945"/>
    </row>
    <row r="16" spans="1:30" s="348" customFormat="1" x14ac:dyDescent="0.2">
      <c r="A16" s="945" t="str">
        <f>gestion!$V$39</f>
        <v>Aucune limite d'âge</v>
      </c>
      <c r="B16" s="945"/>
      <c r="C16" s="945"/>
      <c r="D16" s="945"/>
      <c r="E16" s="945"/>
      <c r="F16" s="945"/>
      <c r="G16" s="945"/>
      <c r="H16" s="945"/>
      <c r="I16" s="945"/>
      <c r="J16" s="945"/>
      <c r="K16" s="945"/>
      <c r="L16" s="945"/>
      <c r="M16" s="945"/>
    </row>
    <row r="17" spans="1:13" s="348" customFormat="1" x14ac:dyDescent="0.2">
      <c r="A17" s="945" t="str">
        <f>gestion!$V$76</f>
        <v>Avoir compétitionné dans la catégorie Star 4 à Or au cours de la saison</v>
      </c>
      <c r="B17" s="945"/>
      <c r="C17" s="945"/>
      <c r="D17" s="945"/>
      <c r="E17" s="945"/>
      <c r="F17" s="945"/>
      <c r="G17" s="945"/>
      <c r="H17" s="945"/>
      <c r="I17" s="945"/>
      <c r="J17" s="945"/>
      <c r="K17" s="945"/>
      <c r="L17" s="945"/>
      <c r="M17" s="945"/>
    </row>
    <row r="18" spans="1:13" x14ac:dyDescent="0.2">
      <c r="A18" s="220"/>
      <c r="B18" s="221"/>
      <c r="C18" s="221"/>
      <c r="D18" s="220"/>
      <c r="E18" s="222"/>
      <c r="F18" s="222"/>
    </row>
    <row r="19" spans="1:13" ht="15" customHeight="1" x14ac:dyDescent="0.2">
      <c r="A19" s="846" t="s">
        <v>397</v>
      </c>
      <c r="B19" s="846"/>
      <c r="C19" s="846"/>
      <c r="D19" s="846"/>
      <c r="E19" s="846"/>
      <c r="F19" s="846"/>
      <c r="G19" s="846"/>
      <c r="H19" s="846"/>
      <c r="I19" s="846"/>
      <c r="J19" s="846"/>
      <c r="K19" s="846"/>
      <c r="L19" s="846"/>
      <c r="M19" s="846"/>
    </row>
    <row r="20" spans="1:13" ht="15" customHeight="1" x14ac:dyDescent="0.2">
      <c r="A20" s="256"/>
      <c r="B20" s="256"/>
      <c r="C20" s="256"/>
      <c r="D20" s="256"/>
      <c r="E20" s="256"/>
      <c r="F20" s="256"/>
      <c r="G20" s="256"/>
    </row>
    <row r="21" spans="1:13" ht="15" customHeight="1" thickBot="1" x14ac:dyDescent="0.25">
      <c r="A21" s="265" t="s">
        <v>394</v>
      </c>
      <c r="B21" s="331">
        <v>2</v>
      </c>
      <c r="C21" s="331">
        <v>3</v>
      </c>
      <c r="D21" s="331">
        <v>4</v>
      </c>
      <c r="E21" s="847">
        <v>5</v>
      </c>
      <c r="F21" s="847"/>
      <c r="G21" s="331">
        <v>6</v>
      </c>
      <c r="H21" s="847">
        <v>7</v>
      </c>
      <c r="I21" s="847"/>
      <c r="J21" s="268">
        <v>8</v>
      </c>
      <c r="K21" s="331">
        <v>9</v>
      </c>
      <c r="L21" s="331">
        <v>10</v>
      </c>
      <c r="M21" s="269">
        <v>11</v>
      </c>
    </row>
    <row r="22" spans="1:13" ht="27.75" customHeight="1" thickTop="1" x14ac:dyDescent="0.2">
      <c r="A22" s="270" t="s">
        <v>5</v>
      </c>
      <c r="B22" s="271" t="s">
        <v>291</v>
      </c>
      <c r="C22" s="271" t="s">
        <v>292</v>
      </c>
      <c r="D22" s="330" t="s">
        <v>400</v>
      </c>
      <c r="E22" s="845" t="s">
        <v>398</v>
      </c>
      <c r="F22" s="845"/>
      <c r="G22" s="271" t="s">
        <v>396</v>
      </c>
      <c r="H22" s="845" t="s">
        <v>395</v>
      </c>
      <c r="I22" s="845"/>
      <c r="J22" s="330" t="s">
        <v>399</v>
      </c>
      <c r="K22" s="271" t="s">
        <v>89</v>
      </c>
      <c r="L22" s="271" t="s">
        <v>90</v>
      </c>
      <c r="M22" s="274" t="s">
        <v>91</v>
      </c>
    </row>
    <row r="23" spans="1:13" x14ac:dyDescent="0.2">
      <c r="E23" s="225"/>
      <c r="F23" s="225"/>
    </row>
    <row r="24" spans="1:13" x14ac:dyDescent="0.2">
      <c r="A24" s="223" t="s">
        <v>419</v>
      </c>
      <c r="E24" s="225"/>
      <c r="F24" s="225"/>
    </row>
    <row r="25" spans="1:13" x14ac:dyDescent="0.2">
      <c r="A25" s="782" t="s">
        <v>481</v>
      </c>
      <c r="B25" s="782"/>
      <c r="C25" s="782"/>
      <c r="D25" s="782"/>
      <c r="E25" s="782"/>
      <c r="F25" s="782"/>
      <c r="G25" s="782"/>
      <c r="H25" s="782"/>
      <c r="I25" s="782"/>
      <c r="J25" s="782"/>
      <c r="K25" s="782"/>
      <c r="L25" s="782"/>
      <c r="M25" s="782"/>
    </row>
    <row r="26" spans="1:13" x14ac:dyDescent="0.2">
      <c r="A26" s="782" t="s">
        <v>480</v>
      </c>
      <c r="B26" s="782"/>
      <c r="C26" s="782"/>
      <c r="D26" s="782"/>
      <c r="E26" s="782"/>
      <c r="F26" s="782"/>
      <c r="G26" s="782"/>
      <c r="H26" s="782"/>
      <c r="I26" s="782"/>
      <c r="J26" s="782"/>
      <c r="K26" s="782"/>
      <c r="L26" s="782"/>
      <c r="M26" s="782"/>
    </row>
    <row r="27" spans="1:13" x14ac:dyDescent="0.2">
      <c r="A27" s="782" t="s">
        <v>479</v>
      </c>
      <c r="B27" s="782"/>
      <c r="C27" s="782"/>
      <c r="D27" s="782"/>
      <c r="E27" s="782"/>
      <c r="F27" s="782"/>
      <c r="G27" s="782"/>
      <c r="H27" s="782"/>
      <c r="I27" s="782"/>
      <c r="J27" s="782"/>
      <c r="K27" s="782"/>
      <c r="L27" s="782"/>
      <c r="M27" s="782"/>
    </row>
    <row r="28" spans="1:13" x14ac:dyDescent="0.2">
      <c r="A28" s="782" t="s">
        <v>482</v>
      </c>
      <c r="B28" s="782"/>
      <c r="C28" s="782"/>
      <c r="D28" s="782"/>
      <c r="E28" s="782"/>
      <c r="F28" s="782"/>
      <c r="G28" s="782"/>
      <c r="H28" s="782"/>
      <c r="I28" s="782"/>
      <c r="J28" s="782"/>
      <c r="K28" s="782"/>
      <c r="L28" s="782"/>
      <c r="M28" s="782"/>
    </row>
    <row r="29" spans="1:13" s="349" customFormat="1" x14ac:dyDescent="0.2">
      <c r="A29" s="939" t="str">
        <f>gestion!$V$49</f>
        <v>Seules les compétitions régionales inscrites ci-dessous sont éligibles pour les lauréats</v>
      </c>
      <c r="B29" s="939"/>
      <c r="C29" s="939"/>
      <c r="D29" s="939"/>
      <c r="E29" s="939"/>
      <c r="F29" s="939"/>
      <c r="G29" s="939"/>
      <c r="H29" s="939"/>
      <c r="I29" s="939"/>
      <c r="J29" s="939"/>
      <c r="K29" s="939"/>
      <c r="L29" s="939"/>
      <c r="M29" s="939"/>
    </row>
    <row r="30" spans="1:13" s="349" customFormat="1" x14ac:dyDescent="0.2">
      <c r="A30" s="939" t="str">
        <f>gestion!$V$79</f>
        <v xml:space="preserve">Si le bloc des quatres compétitions obligatoires de la région est rempli </v>
      </c>
      <c r="B30" s="939"/>
      <c r="C30" s="939"/>
      <c r="D30" s="939"/>
      <c r="E30" s="939"/>
      <c r="F30" s="939"/>
      <c r="G30" s="939"/>
      <c r="H30" s="939"/>
      <c r="I30" s="939"/>
      <c r="J30" s="939"/>
      <c r="K30" s="939"/>
      <c r="L30" s="939"/>
      <c r="M30" s="939"/>
    </row>
    <row r="31" spans="1:13" s="349" customFormat="1" x14ac:dyDescent="0.2">
      <c r="A31" s="939" t="str">
        <f>gestion!$V$80</f>
        <v>alors l'atlhète aura le droit à une cinquième compétition de son choix.</v>
      </c>
      <c r="B31" s="939"/>
      <c r="C31" s="939"/>
      <c r="D31" s="939"/>
      <c r="E31" s="939"/>
      <c r="F31" s="939"/>
      <c r="G31" s="939"/>
      <c r="H31" s="939"/>
      <c r="I31" s="939"/>
      <c r="J31" s="939"/>
      <c r="K31" s="939"/>
      <c r="L31" s="939"/>
      <c r="M31" s="939"/>
    </row>
    <row r="32" spans="1:13" x14ac:dyDescent="0.2">
      <c r="A32" s="255" t="str">
        <f>gestion!$V$45</f>
        <v>Aucun point de participation n'est accordé.</v>
      </c>
      <c r="B32" s="255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</row>
    <row r="33" spans="1:13" x14ac:dyDescent="0.2">
      <c r="A33" s="255" t="str">
        <f>gestion!$V$43</f>
        <v xml:space="preserve">N.B. :  Joindre une copie très lisible des résultats de compétition </v>
      </c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</row>
    <row r="34" spans="1:13" x14ac:dyDescent="0.2">
      <c r="A34" s="811"/>
      <c r="B34" s="811"/>
      <c r="C34" s="811"/>
      <c r="D34" s="811"/>
      <c r="E34" s="811"/>
      <c r="F34" s="811"/>
    </row>
    <row r="35" spans="1:13" s="278" customFormat="1" ht="27.75" customHeight="1" thickBot="1" x14ac:dyDescent="0.25">
      <c r="A35" s="277" t="s">
        <v>31</v>
      </c>
      <c r="B35" s="943" t="s">
        <v>567</v>
      </c>
      <c r="C35" s="944"/>
      <c r="D35" s="841" t="s">
        <v>388</v>
      </c>
      <c r="E35" s="842"/>
      <c r="F35" s="594" t="s">
        <v>389</v>
      </c>
      <c r="G35" s="934" t="s">
        <v>5</v>
      </c>
      <c r="H35" s="935"/>
      <c r="I35" s="934" t="s">
        <v>32</v>
      </c>
      <c r="J35" s="935"/>
      <c r="K35" s="940" t="s">
        <v>6</v>
      </c>
      <c r="L35" s="941"/>
    </row>
    <row r="36" spans="1:13" ht="13.5" thickTop="1" x14ac:dyDescent="0.2">
      <c r="A36" s="350" t="str">
        <f>+gestion!$X$12</f>
        <v>Invitation Rosemère</v>
      </c>
      <c r="B36" s="936"/>
      <c r="C36" s="937"/>
      <c r="D36" s="936"/>
      <c r="E36" s="937"/>
      <c r="F36" s="595"/>
      <c r="G36" s="936"/>
      <c r="H36" s="937"/>
      <c r="I36" s="936"/>
      <c r="J36" s="937"/>
      <c r="K36" s="936" t="str">
        <f>IF(OR(D36&lt;2,D36="",I36="",I36&lt;1,I36&gt;D36-1,F36="",F36&lt;=1,F36&gt;11,AND(D36&gt;=5,I36&gt;=5)),"",IF(D36&gt;=5,VLOOKUP(I36,tableau!$C$1:$M$6,HLOOKUP(F36,tableau!$C$1:$M$1,1,FALSE),FALSE),IF(D36=4,VLOOKUP(I36,tableau!$C$7:$M$9,HLOOKUP(F36,tableau!$C$1:$M$1,1,FALSE),FALSE),IF(D36=3,VLOOKUP(I36,tableau!$C$10:$M$11,HLOOKUP(F36,tableau!$C$1:$M$1,1,FALSE),FALSE),IF(D36=2,VLOOKUP(I36,tableau!$C$12:$M$12,HLOOKUP(F36,tableau!$C$1:$M$1,1,FALSE),FALSE),"")))))</f>
        <v/>
      </c>
      <c r="L36" s="942"/>
      <c r="M36" s="212"/>
    </row>
    <row r="37" spans="1:13" x14ac:dyDescent="0.2">
      <c r="A37" s="351" t="str">
        <f>+gestion!$W$15</f>
        <v>Invitation Lachute</v>
      </c>
      <c r="B37" s="819"/>
      <c r="C37" s="820"/>
      <c r="D37" s="819"/>
      <c r="E37" s="820"/>
      <c r="F37" s="619"/>
      <c r="G37" s="819"/>
      <c r="H37" s="820"/>
      <c r="I37" s="819"/>
      <c r="J37" s="820"/>
      <c r="K37" s="819" t="str">
        <f>IF(OR(D37&lt;2,D37="",I37="",I37&lt;1,I37&gt;D37-1,F37="",F37&lt;=1,F37&gt;11,AND(D37&gt;=5,I37&gt;=5)),"",IF(D37&gt;=5,VLOOKUP(I37,tableau!$C$1:$M$6,HLOOKUP(F37,tableau!$C$1:$M$1,1,FALSE),FALSE),IF(D37=4,VLOOKUP(I37,tableau!$C$7:$M$9,HLOOKUP(F37,tableau!$C$1:$M$1,1,FALSE),FALSE),IF(D37=3,VLOOKUP(I37,tableau!$C$10:$M$11,HLOOKUP(F37,tableau!$C$1:$M$1,1,FALSE),FALSE),IF(D37=2,VLOOKUP(I37,tableau!$C$12:$M$12,HLOOKUP(F37,tableau!$C$1:$M$1,1,FALSE),FALSE),"")))))</f>
        <v/>
      </c>
      <c r="L37" s="928"/>
      <c r="M37" s="212"/>
    </row>
    <row r="38" spans="1:13" x14ac:dyDescent="0.2">
      <c r="A38" s="351" t="str">
        <f>+gestion!$W$17</f>
        <v>Invitation Richard Gauthier</v>
      </c>
      <c r="B38" s="819"/>
      <c r="C38" s="820"/>
      <c r="D38" s="819"/>
      <c r="E38" s="820"/>
      <c r="F38" s="619"/>
      <c r="G38" s="819"/>
      <c r="H38" s="820"/>
      <c r="I38" s="819"/>
      <c r="J38" s="820"/>
      <c r="K38" s="819" t="str">
        <f>IF(OR(D38&lt;2,D38="",I38="",I38&lt;1,I38&gt;D38-1,F38="",F38&lt;=1,F38&gt;11,AND(D38&gt;=5,I38&gt;=5)),"",IF(D38&gt;=5,VLOOKUP(I38,tableau!$C$1:$M$6,HLOOKUP(F38,tableau!$C$1:$M$1,1,FALSE),FALSE),IF(D38=4,VLOOKUP(I38,tableau!$C$7:$M$9,HLOOKUP(F38,tableau!$C$1:$M$1,1,FALSE),FALSE),IF(D38=3,VLOOKUP(I38,tableau!$C$10:$M$11,HLOOKUP(F38,tableau!$C$1:$M$1,1,FALSE),FALSE),IF(D38=2,VLOOKUP(I38,tableau!$C$12:$M$12,HLOOKUP(F38,tableau!$C$1:$M$1,1,FALSE),FALSE),"")))))</f>
        <v/>
      </c>
      <c r="L38" s="928"/>
      <c r="M38" s="212"/>
    </row>
    <row r="39" spans="1:13" ht="13.5" thickBot="1" x14ac:dyDescent="0.25">
      <c r="A39" s="352" t="str">
        <f>+gestion!$W$18</f>
        <v>Invitation St-Eustache</v>
      </c>
      <c r="B39" s="929"/>
      <c r="C39" s="930"/>
      <c r="D39" s="929"/>
      <c r="E39" s="930"/>
      <c r="F39" s="596"/>
      <c r="G39" s="929"/>
      <c r="H39" s="930"/>
      <c r="I39" s="929"/>
      <c r="J39" s="930"/>
      <c r="K39" s="837" t="str">
        <f>IF(OR(D39&lt;2,D39="",I39="",I39&lt;1,I39&gt;D39-1,F39="",F39&lt;=1,F39&gt;11,AND(D39&gt;=5,I39&gt;=5)),"",IF(D39&gt;=5,VLOOKUP(I39,tableau!$C$1:$M$6,HLOOKUP(F39,tableau!$C$1:$M$1,1,FALSE),FALSE),IF(D39=4,VLOOKUP(I39,tableau!$C$7:$M$9,HLOOKUP(F39,tableau!$C$1:$M$1,1,FALSE),FALSE),IF(D39=3,VLOOKUP(I39,tableau!$C$10:$M$11,HLOOKUP(F39,tableau!$C$1:$M$1,1,FALSE),FALSE),IF(D39=2,VLOOKUP(I39,tableau!$C$12:$M$12,HLOOKUP(F39,tableau!$C$1:$M$1,1,FALSE),FALSE),"")))))</f>
        <v/>
      </c>
      <c r="L39" s="931"/>
      <c r="M39" s="212"/>
    </row>
    <row r="40" spans="1:13" ht="13.5" thickTop="1" x14ac:dyDescent="0.2">
      <c r="A40" s="283" t="str">
        <f>+gestion!$W$24</f>
        <v>Au choix</v>
      </c>
      <c r="B40" s="839"/>
      <c r="C40" s="840"/>
      <c r="D40" s="839"/>
      <c r="E40" s="840"/>
      <c r="F40" s="597"/>
      <c r="G40" s="936"/>
      <c r="H40" s="937"/>
      <c r="I40" s="936"/>
      <c r="J40" s="937"/>
      <c r="K40" s="932" t="str">
        <f>IF(OR(D40&lt;2,D40="",I40="",I40&lt;1,I40&gt;D40-1,F40="",F40&lt;=1,F40&gt;11,AND(D40&gt;=5,I40&gt;=5)),"",IF(D40&gt;=5,VLOOKUP(I40,tableau!$C$1:$M$6,HLOOKUP(F40,tableau!$C$1:$M$1,1,FALSE),FALSE),IF(D40=4,VLOOKUP(I40,tableau!$C$7:$M$9,HLOOKUP(F40,tableau!$C$1:$M$1,1,FALSE),FALSE),IF(D40=3,VLOOKUP(I40,tableau!$C$10:$M$11,HLOOKUP(F40,tableau!$C$1:$M$1,1,FALSE),FALSE),IF(D40=2,VLOOKUP(I40,tableau!$C$12:$M$12,HLOOKUP(F40,tableau!$C$1:$M$1,1,FALSE),FALSE),"")))))</f>
        <v/>
      </c>
      <c r="L40" s="933"/>
      <c r="M40" s="212"/>
    </row>
    <row r="41" spans="1:13" s="264" customFormat="1" x14ac:dyDescent="0.2">
      <c r="A41" s="938" t="s">
        <v>413</v>
      </c>
      <c r="B41" s="938"/>
      <c r="C41" s="938"/>
      <c r="D41" s="938"/>
      <c r="E41" s="938"/>
      <c r="F41" s="938"/>
      <c r="G41" s="938"/>
      <c r="H41" s="938"/>
      <c r="I41" s="938"/>
      <c r="J41" s="938"/>
      <c r="K41" s="927">
        <f>SUM(K36:L40)</f>
        <v>0</v>
      </c>
      <c r="L41" s="927"/>
    </row>
    <row r="42" spans="1:13" x14ac:dyDescent="0.2">
      <c r="A42" s="282" t="str">
        <f>+gestion!$W$22</f>
        <v>STAR Michel-Proulx</v>
      </c>
      <c r="B42" s="837"/>
      <c r="C42" s="838"/>
      <c r="D42" s="837"/>
      <c r="E42" s="838"/>
      <c r="F42" s="947"/>
      <c r="G42" s="826"/>
      <c r="H42" s="827"/>
      <c r="I42" s="837"/>
      <c r="J42" s="838"/>
      <c r="K42" s="830" t="str">
        <f>IF(OR(D42&lt;2,D42="",I42="",I42&lt;1,I42&gt;D42-1,F42="",F42&lt;=1,F42&gt;11,AND(D42&gt;=5,I42&gt;=5)),"",IF(D42&gt;=5,VLOOKUP(I42,tableau!$C$1:$M$6,HLOOKUP(F42,tableau!$C$1:$M$1,1,FALSE),FALSE),IF(D42=4,VLOOKUP(I42,tableau!$C$7:$M$9,HLOOKUP(F42,tableau!$C$1:$M$1,1,FALSE),FALSE),IF(D42=3,VLOOKUP(I42,tableau!$C$10:$M$11,HLOOKUP(F42,tableau!$C$1:$M$1,1,FALSE),FALSE),IF(D42=2,VLOOKUP(I42,tableau!$C$12:$M$12,HLOOKUP(F42,tableau!$C$1:$M$1,1,FALSE),FALSE),"")))))</f>
        <v/>
      </c>
      <c r="L42" s="831"/>
      <c r="M42" s="212"/>
    </row>
    <row r="43" spans="1:13" x14ac:dyDescent="0.2">
      <c r="A43" s="283" t="str">
        <f>gestion!$X$21</f>
        <v>Finale Régionale</v>
      </c>
      <c r="B43" s="839"/>
      <c r="C43" s="840"/>
      <c r="D43" s="839"/>
      <c r="E43" s="840"/>
      <c r="F43" s="948"/>
      <c r="G43" s="828"/>
      <c r="H43" s="829"/>
      <c r="I43" s="839"/>
      <c r="J43" s="840"/>
      <c r="K43" s="832"/>
      <c r="L43" s="833"/>
      <c r="M43" s="212"/>
    </row>
    <row r="44" spans="1:13" x14ac:dyDescent="0.2">
      <c r="A44" s="282" t="str">
        <f>+gestion!$W$22</f>
        <v>STAR Michel-Proulx</v>
      </c>
      <c r="B44" s="848"/>
      <c r="C44" s="848"/>
      <c r="D44" s="848"/>
      <c r="E44" s="848"/>
      <c r="F44" s="947"/>
      <c r="G44" s="826"/>
      <c r="H44" s="827"/>
      <c r="I44" s="837"/>
      <c r="J44" s="838"/>
      <c r="K44" s="830">
        <f>IF(ISTEXT(I44)=TRUE,0,IF(I44&gt;=1,IF(I44&gt;=11,1,HLOOKUP(I44,tableau!$C$16:$L$18,2,FALSE)),0))</f>
        <v>0</v>
      </c>
      <c r="L44" s="831"/>
      <c r="M44" s="212"/>
    </row>
    <row r="45" spans="1:13" x14ac:dyDescent="0.2">
      <c r="A45" s="283" t="str">
        <f>+gestion!$X$16</f>
        <v>Finale Provinciale</v>
      </c>
      <c r="B45" s="848"/>
      <c r="C45" s="848"/>
      <c r="D45" s="848"/>
      <c r="E45" s="848"/>
      <c r="F45" s="948"/>
      <c r="G45" s="828"/>
      <c r="H45" s="829"/>
      <c r="I45" s="839"/>
      <c r="J45" s="840"/>
      <c r="K45" s="832"/>
      <c r="L45" s="833"/>
      <c r="M45" s="212"/>
    </row>
    <row r="46" spans="1:13" s="264" customFormat="1" x14ac:dyDescent="0.2">
      <c r="A46" s="593"/>
      <c r="D46" s="593"/>
      <c r="E46" s="593"/>
      <c r="F46" s="593"/>
      <c r="G46" s="593"/>
      <c r="H46" s="593"/>
      <c r="I46" s="593"/>
      <c r="J46" s="527" t="s">
        <v>36</v>
      </c>
      <c r="K46" s="920">
        <f>SUM(K41:L45)</f>
        <v>0</v>
      </c>
      <c r="L46" s="920"/>
    </row>
    <row r="47" spans="1:13" ht="15" x14ac:dyDescent="0.25">
      <c r="A47" s="353"/>
      <c r="B47" s="353"/>
      <c r="C47" s="353"/>
      <c r="D47" s="353"/>
      <c r="E47" s="353"/>
      <c r="F47" s="353"/>
      <c r="G47" s="353"/>
      <c r="H47" s="353"/>
      <c r="I47" s="353"/>
      <c r="J47" s="353"/>
      <c r="K47" s="353"/>
      <c r="L47" s="353"/>
      <c r="M47" s="353"/>
    </row>
    <row r="48" spans="1:13" ht="15.75" x14ac:dyDescent="0.25">
      <c r="A48" s="312"/>
      <c r="B48" s="312"/>
      <c r="C48" s="312"/>
      <c r="D48" s="312"/>
      <c r="E48" s="312"/>
      <c r="F48" s="312"/>
      <c r="G48" s="312"/>
      <c r="H48" s="312"/>
      <c r="I48" s="312"/>
      <c r="J48" s="312"/>
      <c r="K48" s="312"/>
      <c r="L48" s="312"/>
      <c r="M48" s="312"/>
    </row>
    <row r="49" spans="2:13" x14ac:dyDescent="0.2">
      <c r="H49" s="210"/>
    </row>
    <row r="50" spans="2:13" x14ac:dyDescent="0.2">
      <c r="B50" s="339" t="s">
        <v>52</v>
      </c>
      <c r="C50" s="339"/>
      <c r="F50" s="781" t="str">
        <f>+'données a remplir'!$F$8</f>
        <v/>
      </c>
      <c r="G50" s="781"/>
      <c r="H50" s="781"/>
      <c r="I50" s="781"/>
      <c r="J50" s="781"/>
      <c r="L50" s="212"/>
      <c r="M50" s="212"/>
    </row>
    <row r="51" spans="2:13" x14ac:dyDescent="0.2">
      <c r="B51" s="339"/>
      <c r="C51" s="245"/>
      <c r="F51" s="245"/>
      <c r="G51" s="245"/>
      <c r="H51" s="245"/>
      <c r="I51" s="245"/>
      <c r="J51" s="245"/>
      <c r="L51" s="212"/>
      <c r="M51" s="212"/>
    </row>
    <row r="52" spans="2:13" x14ac:dyDescent="0.2">
      <c r="B52" s="339" t="s">
        <v>53</v>
      </c>
      <c r="C52" s="339"/>
      <c r="F52" s="781" t="str">
        <f>+'données a remplir'!$F$9</f>
        <v/>
      </c>
      <c r="G52" s="781"/>
      <c r="H52" s="781"/>
      <c r="I52" s="781"/>
      <c r="J52" s="781"/>
      <c r="L52" s="212"/>
      <c r="M52" s="212"/>
    </row>
    <row r="53" spans="2:13" x14ac:dyDescent="0.2">
      <c r="B53" s="339"/>
      <c r="C53" s="245"/>
      <c r="F53" s="245"/>
      <c r="G53" s="245"/>
      <c r="H53" s="245"/>
      <c r="I53" s="245"/>
      <c r="J53" s="245"/>
      <c r="L53" s="212"/>
      <c r="M53" s="212"/>
    </row>
    <row r="54" spans="2:13" x14ac:dyDescent="0.2">
      <c r="B54" s="780" t="s">
        <v>54</v>
      </c>
      <c r="C54" s="780"/>
      <c r="F54" s="781" t="str">
        <f>+'données a remplir'!$F$10</f>
        <v/>
      </c>
      <c r="G54" s="781"/>
      <c r="H54" s="781"/>
      <c r="I54" s="781"/>
      <c r="J54" s="781"/>
      <c r="L54" s="212"/>
      <c r="M54" s="212"/>
    </row>
    <row r="55" spans="2:13" x14ac:dyDescent="0.2">
      <c r="G55" s="211"/>
      <c r="H55" s="210"/>
      <c r="M55" s="212"/>
    </row>
    <row r="56" spans="2:13" x14ac:dyDescent="0.2">
      <c r="G56" s="211"/>
      <c r="H56" s="210"/>
      <c r="M56" s="212"/>
    </row>
  </sheetData>
  <sheetProtection algorithmName="SHA-512" hashValue="39yAnihsreCRP3rvbBX02Q0wGN7VccbrEG1rl1qelJEFoP/e3knkTOKcl8bV2Fsins99wbPab07PqsV5GJCV8A==" saltValue="KFM1/h3Sx+KxZH3TCjoe4g==" spinCount="100000" sheet="1"/>
  <protectedRanges>
    <protectedRange sqref="B36:C36 B40:C40 D36:J40 D42:J45" name="Plage2_1"/>
    <protectedRange sqref="B8:F10 J8:M10" name="Plage1_3_1"/>
  </protectedRanges>
  <mergeCells count="85">
    <mergeCell ref="B54:C54"/>
    <mergeCell ref="F50:J50"/>
    <mergeCell ref="F52:J52"/>
    <mergeCell ref="F54:J54"/>
    <mergeCell ref="F44:F45"/>
    <mergeCell ref="G40:H40"/>
    <mergeCell ref="K46:L46"/>
    <mergeCell ref="B42:C43"/>
    <mergeCell ref="D42:E43"/>
    <mergeCell ref="B44:C45"/>
    <mergeCell ref="D44:E45"/>
    <mergeCell ref="F42:F43"/>
    <mergeCell ref="G42:H43"/>
    <mergeCell ref="I42:J43"/>
    <mergeCell ref="K42:L43"/>
    <mergeCell ref="G44:H45"/>
    <mergeCell ref="I44:J45"/>
    <mergeCell ref="K44:L45"/>
    <mergeCell ref="B36:C36"/>
    <mergeCell ref="D36:E36"/>
    <mergeCell ref="B37:C37"/>
    <mergeCell ref="D37:E37"/>
    <mergeCell ref="G36:H36"/>
    <mergeCell ref="A7:M7"/>
    <mergeCell ref="A31:M31"/>
    <mergeCell ref="A34:F34"/>
    <mergeCell ref="B35:C35"/>
    <mergeCell ref="D35:E35"/>
    <mergeCell ref="G35:H35"/>
    <mergeCell ref="I35:J35"/>
    <mergeCell ref="K35:L35"/>
    <mergeCell ref="J8:M8"/>
    <mergeCell ref="H9:I9"/>
    <mergeCell ref="H12:I12"/>
    <mergeCell ref="B12:F12"/>
    <mergeCell ref="J12:M12"/>
    <mergeCell ref="B10:F10"/>
    <mergeCell ref="H10:I10"/>
    <mergeCell ref="J10:M10"/>
    <mergeCell ref="A2:M2"/>
    <mergeCell ref="A3:M3"/>
    <mergeCell ref="A4:M4"/>
    <mergeCell ref="A5:M5"/>
    <mergeCell ref="A6:M6"/>
    <mergeCell ref="H11:I11"/>
    <mergeCell ref="B11:C11"/>
    <mergeCell ref="D11:E11"/>
    <mergeCell ref="F11:G11"/>
    <mergeCell ref="B8:F8"/>
    <mergeCell ref="H8:I8"/>
    <mergeCell ref="A15:M15"/>
    <mergeCell ref="A16:M16"/>
    <mergeCell ref="A19:M19"/>
    <mergeCell ref="E21:F21"/>
    <mergeCell ref="H21:I21"/>
    <mergeCell ref="E22:F22"/>
    <mergeCell ref="H22:I22"/>
    <mergeCell ref="A29:M29"/>
    <mergeCell ref="A30:M30"/>
    <mergeCell ref="A17:M17"/>
    <mergeCell ref="A25:M25"/>
    <mergeCell ref="A26:M26"/>
    <mergeCell ref="A27:M27"/>
    <mergeCell ref="A28:M28"/>
    <mergeCell ref="I36:J36"/>
    <mergeCell ref="K36:L36"/>
    <mergeCell ref="G37:H37"/>
    <mergeCell ref="I37:J37"/>
    <mergeCell ref="K37:L37"/>
    <mergeCell ref="G38:H38"/>
    <mergeCell ref="I38:J38"/>
    <mergeCell ref="K38:L38"/>
    <mergeCell ref="A41:J41"/>
    <mergeCell ref="K41:L41"/>
    <mergeCell ref="G39:H39"/>
    <mergeCell ref="I39:J39"/>
    <mergeCell ref="I40:J40"/>
    <mergeCell ref="K40:L40"/>
    <mergeCell ref="B38:C38"/>
    <mergeCell ref="D38:E38"/>
    <mergeCell ref="B39:C39"/>
    <mergeCell ref="D39:E39"/>
    <mergeCell ref="B40:C40"/>
    <mergeCell ref="D40:E40"/>
    <mergeCell ref="K39:L39"/>
  </mergeCells>
  <printOptions horizontalCentered="1"/>
  <pageMargins left="0" right="0" top="0.55118110236220474" bottom="0.35433070866141736" header="0.31496062992125984" footer="0.31496062992125984"/>
  <pageSetup scale="83" orientation="portrait" r:id="rId1"/>
  <headerFooter>
    <oddHeader>&amp;LLauréats 2019</oddHeader>
    <oddFooter>&amp;LCandidat 3&amp;C&amp;14PATINAGE LAURENTIDES&amp;R&amp;A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rgb="FF92D050"/>
  </sheetPr>
  <dimension ref="A1:AD55"/>
  <sheetViews>
    <sheetView showGridLines="0" zoomScaleNormal="100" workbookViewId="0">
      <selection activeCell="B8" sqref="B8:F8"/>
    </sheetView>
  </sheetViews>
  <sheetFormatPr baseColWidth="10" defaultRowHeight="12.75" x14ac:dyDescent="0.2"/>
  <cols>
    <col min="1" max="1" width="25.85546875" style="210" customWidth="1"/>
    <col min="2" max="3" width="8" style="210" customWidth="1"/>
    <col min="4" max="4" width="8.85546875" style="210" customWidth="1"/>
    <col min="5" max="5" width="8" style="210" customWidth="1"/>
    <col min="6" max="6" width="10.28515625" style="210" customWidth="1"/>
    <col min="7" max="7" width="8" style="210" customWidth="1"/>
    <col min="8" max="8" width="8" style="211" customWidth="1"/>
    <col min="9" max="12" width="8" style="210" customWidth="1"/>
    <col min="13" max="13" width="7.28515625" style="210" customWidth="1"/>
    <col min="14" max="16384" width="11.42578125" style="212"/>
  </cols>
  <sheetData>
    <row r="1" spans="1:30" x14ac:dyDescent="0.2">
      <c r="A1" s="209"/>
      <c r="B1" s="209"/>
      <c r="C1" s="209"/>
      <c r="D1" s="209"/>
      <c r="E1" s="209"/>
      <c r="F1" s="209"/>
    </row>
    <row r="2" spans="1:30" x14ac:dyDescent="0.2">
      <c r="A2" s="794" t="s">
        <v>14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</row>
    <row r="3" spans="1:30" x14ac:dyDescent="0.2">
      <c r="A3" s="795" t="s">
        <v>43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</row>
    <row r="4" spans="1:30" s="214" customForma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</row>
    <row r="5" spans="1:30" s="214" customFormat="1" ht="15.75" customHeight="1" x14ac:dyDescent="0.25">
      <c r="A5" s="799" t="s">
        <v>5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</row>
    <row r="6" spans="1:30" s="214" customFormat="1" ht="15.75" customHeight="1" x14ac:dyDescent="0.2">
      <c r="A6" s="801" t="str">
        <f>gestion!B48</f>
        <v xml:space="preserve"> PATINEUSE RÉGIONALE OPEN - STAR 9-10 ET OR</v>
      </c>
      <c r="B6" s="801"/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1"/>
    </row>
    <row r="7" spans="1:30" ht="20.25" x14ac:dyDescent="0.3">
      <c r="A7" s="891"/>
      <c r="B7" s="891"/>
      <c r="C7" s="891"/>
      <c r="D7" s="891"/>
      <c r="E7" s="891"/>
      <c r="F7" s="891"/>
      <c r="G7" s="891"/>
      <c r="H7" s="891"/>
      <c r="I7" s="891"/>
      <c r="J7" s="891"/>
      <c r="K7" s="891"/>
      <c r="L7" s="891"/>
      <c r="M7" s="891"/>
    </row>
    <row r="8" spans="1:30" x14ac:dyDescent="0.2">
      <c r="A8" s="216" t="s">
        <v>48</v>
      </c>
      <c r="B8" s="790"/>
      <c r="C8" s="790"/>
      <c r="D8" s="790"/>
      <c r="E8" s="790"/>
      <c r="F8" s="790"/>
      <c r="H8" s="800" t="s">
        <v>51</v>
      </c>
      <c r="I8" s="800"/>
      <c r="J8" s="807"/>
      <c r="K8" s="807"/>
      <c r="L8" s="807"/>
      <c r="M8" s="807"/>
    </row>
    <row r="9" spans="1:30" x14ac:dyDescent="0.2">
      <c r="A9" s="216"/>
      <c r="B9" s="217"/>
      <c r="C9" s="217"/>
      <c r="D9" s="217"/>
      <c r="E9" s="217"/>
      <c r="F9" s="217"/>
      <c r="H9" s="800"/>
      <c r="I9" s="800"/>
      <c r="J9" s="307"/>
      <c r="K9" s="308"/>
      <c r="L9" s="308"/>
      <c r="M9" s="308"/>
    </row>
    <row r="10" spans="1:30" x14ac:dyDescent="0.2">
      <c r="A10" s="216" t="s">
        <v>74</v>
      </c>
      <c r="B10" s="790"/>
      <c r="C10" s="790"/>
      <c r="D10" s="790"/>
      <c r="E10" s="790"/>
      <c r="F10" s="790"/>
      <c r="H10" s="800" t="s">
        <v>13</v>
      </c>
      <c r="I10" s="800"/>
      <c r="J10" s="807"/>
      <c r="K10" s="807"/>
      <c r="L10" s="807"/>
      <c r="M10" s="807"/>
    </row>
    <row r="11" spans="1:30" x14ac:dyDescent="0.2">
      <c r="A11" s="340"/>
      <c r="B11" s="802"/>
      <c r="C11" s="802"/>
      <c r="D11" s="800"/>
      <c r="E11" s="800"/>
      <c r="F11" s="802"/>
      <c r="G11" s="802"/>
      <c r="H11" s="800"/>
      <c r="I11" s="800"/>
      <c r="J11" s="309"/>
      <c r="K11" s="309"/>
      <c r="L11" s="309"/>
      <c r="M11" s="309"/>
    </row>
    <row r="12" spans="1:30" x14ac:dyDescent="0.2">
      <c r="A12" s="340" t="s">
        <v>50</v>
      </c>
      <c r="B12" s="790">
        <f>'données a remplir'!E7</f>
        <v>0</v>
      </c>
      <c r="C12" s="790"/>
      <c r="D12" s="790"/>
      <c r="E12" s="790"/>
      <c r="F12" s="790"/>
      <c r="H12" s="808" t="s">
        <v>380</v>
      </c>
      <c r="I12" s="808"/>
      <c r="J12" s="807">
        <f>'données a remplir'!E6</f>
        <v>0</v>
      </c>
      <c r="K12" s="807" t="str">
        <f>+'données a remplir'!F6</f>
        <v/>
      </c>
      <c r="L12" s="807"/>
      <c r="M12" s="807"/>
    </row>
    <row r="13" spans="1:30" x14ac:dyDescent="0.2">
      <c r="A13" s="220"/>
      <c r="B13" s="221"/>
      <c r="C13" s="221"/>
      <c r="D13" s="220"/>
      <c r="E13" s="222"/>
      <c r="F13" s="222"/>
    </row>
    <row r="14" spans="1:30" ht="12.6" customHeight="1" x14ac:dyDescent="0.2">
      <c r="A14" s="223" t="s">
        <v>416</v>
      </c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</row>
    <row r="15" spans="1:30" s="348" customFormat="1" x14ac:dyDescent="0.2">
      <c r="A15" s="945" t="str">
        <f>gestion!$V$41</f>
        <v>Chaque Club enverra 3 candidatures.</v>
      </c>
      <c r="B15" s="945"/>
      <c r="C15" s="945"/>
      <c r="D15" s="945"/>
      <c r="E15" s="945"/>
      <c r="F15" s="945"/>
      <c r="G15" s="945"/>
      <c r="H15" s="945"/>
      <c r="I15" s="945"/>
      <c r="J15" s="945"/>
      <c r="K15" s="945"/>
      <c r="L15" s="945"/>
      <c r="M15" s="945"/>
    </row>
    <row r="16" spans="1:30" s="348" customFormat="1" x14ac:dyDescent="0.2">
      <c r="A16" s="945" t="str">
        <f>gestion!$V$39</f>
        <v>Aucune limite d'âge</v>
      </c>
      <c r="B16" s="945"/>
      <c r="C16" s="945"/>
      <c r="D16" s="945"/>
      <c r="E16" s="945"/>
      <c r="F16" s="945"/>
      <c r="G16" s="945"/>
      <c r="H16" s="945"/>
      <c r="I16" s="945"/>
      <c r="J16" s="945"/>
      <c r="K16" s="945"/>
      <c r="L16" s="945"/>
      <c r="M16" s="945"/>
    </row>
    <row r="17" spans="1:13" s="348" customFormat="1" x14ac:dyDescent="0.2">
      <c r="A17" s="945" t="str">
        <f>gestion!$V$81</f>
        <v>Avoir compétitionné la majorité des compétitions dans la catégorie STAR 9 -10 et/ou Or au cours de la saison</v>
      </c>
      <c r="B17" s="945"/>
      <c r="C17" s="945"/>
      <c r="D17" s="945"/>
      <c r="E17" s="945"/>
      <c r="F17" s="945"/>
      <c r="G17" s="945"/>
      <c r="H17" s="945"/>
      <c r="I17" s="945"/>
      <c r="J17" s="945"/>
      <c r="K17" s="945"/>
      <c r="L17" s="945"/>
      <c r="M17" s="945"/>
    </row>
    <row r="18" spans="1:13" s="348" customFormat="1" x14ac:dyDescent="0.2">
      <c r="A18" s="945" t="str">
        <f>gestion!$V$82</f>
        <v>Les patineuses ayant participés dans la catégorie compétition ne sont pas admis dans cette catégorie</v>
      </c>
      <c r="B18" s="945"/>
      <c r="C18" s="945"/>
      <c r="D18" s="945"/>
      <c r="E18" s="945"/>
      <c r="F18" s="945"/>
      <c r="G18" s="945"/>
      <c r="H18" s="945"/>
      <c r="I18" s="945"/>
      <c r="J18" s="945"/>
      <c r="K18" s="945"/>
      <c r="L18" s="945"/>
      <c r="M18" s="945"/>
    </row>
    <row r="19" spans="1:13" x14ac:dyDescent="0.2">
      <c r="A19" s="220"/>
      <c r="B19" s="221"/>
      <c r="C19" s="221"/>
      <c r="D19" s="220"/>
      <c r="E19" s="222"/>
      <c r="F19" s="222"/>
    </row>
    <row r="20" spans="1:13" ht="15" customHeight="1" x14ac:dyDescent="0.2">
      <c r="A20" s="846" t="s">
        <v>397</v>
      </c>
      <c r="B20" s="846"/>
      <c r="C20" s="846"/>
      <c r="D20" s="846"/>
      <c r="E20" s="846"/>
      <c r="F20" s="846"/>
      <c r="G20" s="846"/>
      <c r="H20" s="846"/>
      <c r="I20" s="846"/>
      <c r="J20" s="846"/>
      <c r="K20" s="846"/>
      <c r="L20" s="846"/>
      <c r="M20" s="846"/>
    </row>
    <row r="21" spans="1:13" ht="15" customHeight="1" x14ac:dyDescent="0.2">
      <c r="A21" s="256"/>
      <c r="B21" s="256"/>
      <c r="C21" s="256"/>
      <c r="D21" s="256"/>
      <c r="E21" s="256"/>
      <c r="F21" s="256"/>
      <c r="G21" s="256"/>
    </row>
    <row r="22" spans="1:13" ht="15" customHeight="1" thickBot="1" x14ac:dyDescent="0.25">
      <c r="A22" s="265" t="s">
        <v>394</v>
      </c>
      <c r="B22" s="331">
        <v>2</v>
      </c>
      <c r="C22" s="331">
        <v>3</v>
      </c>
      <c r="D22" s="331">
        <v>4</v>
      </c>
      <c r="E22" s="847">
        <v>5</v>
      </c>
      <c r="F22" s="847"/>
      <c r="G22" s="331">
        <v>6</v>
      </c>
      <c r="H22" s="847">
        <v>7</v>
      </c>
      <c r="I22" s="847"/>
      <c r="J22" s="268">
        <v>8</v>
      </c>
      <c r="K22" s="331">
        <v>9</v>
      </c>
      <c r="L22" s="331">
        <v>10</v>
      </c>
      <c r="M22" s="269">
        <v>11</v>
      </c>
    </row>
    <row r="23" spans="1:13" ht="27.75" customHeight="1" thickTop="1" x14ac:dyDescent="0.2">
      <c r="A23" s="270" t="s">
        <v>5</v>
      </c>
      <c r="B23" s="271" t="s">
        <v>291</v>
      </c>
      <c r="C23" s="271" t="s">
        <v>292</v>
      </c>
      <c r="D23" s="330" t="s">
        <v>400</v>
      </c>
      <c r="E23" s="845" t="s">
        <v>398</v>
      </c>
      <c r="F23" s="845"/>
      <c r="G23" s="271" t="s">
        <v>396</v>
      </c>
      <c r="H23" s="845" t="s">
        <v>395</v>
      </c>
      <c r="I23" s="845"/>
      <c r="J23" s="330" t="s">
        <v>399</v>
      </c>
      <c r="K23" s="271" t="s">
        <v>89</v>
      </c>
      <c r="L23" s="271" t="s">
        <v>90</v>
      </c>
      <c r="M23" s="274" t="s">
        <v>91</v>
      </c>
    </row>
    <row r="24" spans="1:13" ht="15" customHeight="1" x14ac:dyDescent="0.2">
      <c r="A24" s="225"/>
      <c r="B24" s="222"/>
      <c r="C24" s="222"/>
      <c r="D24" s="222"/>
      <c r="E24" s="222"/>
      <c r="F24" s="226"/>
    </row>
    <row r="25" spans="1:13" x14ac:dyDescent="0.2">
      <c r="A25" s="223" t="s">
        <v>419</v>
      </c>
      <c r="E25" s="225"/>
      <c r="F25" s="225"/>
    </row>
    <row r="26" spans="1:13" x14ac:dyDescent="0.2">
      <c r="A26" s="782" t="s">
        <v>481</v>
      </c>
      <c r="B26" s="782"/>
      <c r="C26" s="782"/>
      <c r="D26" s="782"/>
      <c r="E26" s="782"/>
      <c r="F26" s="782"/>
      <c r="G26" s="782"/>
      <c r="H26" s="782"/>
      <c r="I26" s="782"/>
      <c r="J26" s="782"/>
      <c r="K26" s="782"/>
      <c r="L26" s="782"/>
      <c r="M26" s="782"/>
    </row>
    <row r="27" spans="1:13" x14ac:dyDescent="0.2">
      <c r="A27" s="782" t="s">
        <v>480</v>
      </c>
      <c r="B27" s="782"/>
      <c r="C27" s="782"/>
      <c r="D27" s="782"/>
      <c r="E27" s="782"/>
      <c r="F27" s="782"/>
      <c r="G27" s="782"/>
      <c r="H27" s="782"/>
      <c r="I27" s="782"/>
      <c r="J27" s="782"/>
      <c r="K27" s="782"/>
      <c r="L27" s="782"/>
      <c r="M27" s="782"/>
    </row>
    <row r="28" spans="1:13" x14ac:dyDescent="0.2">
      <c r="A28" s="782" t="s">
        <v>479</v>
      </c>
      <c r="B28" s="782"/>
      <c r="C28" s="782"/>
      <c r="D28" s="782"/>
      <c r="E28" s="782"/>
      <c r="F28" s="782"/>
      <c r="G28" s="782"/>
      <c r="H28" s="782"/>
      <c r="I28" s="782"/>
      <c r="J28" s="782"/>
      <c r="K28" s="782"/>
      <c r="L28" s="782"/>
      <c r="M28" s="782"/>
    </row>
    <row r="29" spans="1:13" x14ac:dyDescent="0.2">
      <c r="A29" s="782" t="s">
        <v>482</v>
      </c>
      <c r="B29" s="782"/>
      <c r="C29" s="782"/>
      <c r="D29" s="782"/>
      <c r="E29" s="782"/>
      <c r="F29" s="782"/>
      <c r="G29" s="782"/>
      <c r="H29" s="782"/>
      <c r="I29" s="782"/>
      <c r="J29" s="782"/>
      <c r="K29" s="782"/>
      <c r="L29" s="782"/>
      <c r="M29" s="782"/>
    </row>
    <row r="30" spans="1:13" s="349" customFormat="1" x14ac:dyDescent="0.2">
      <c r="A30" s="939" t="str">
        <f>gestion!$V$49</f>
        <v>Seules les compétitions régionales inscrites ci-dessous sont éligibles pour les lauréats</v>
      </c>
      <c r="B30" s="939"/>
      <c r="C30" s="939"/>
      <c r="D30" s="939"/>
      <c r="E30" s="939"/>
      <c r="F30" s="939"/>
      <c r="G30" s="939"/>
      <c r="H30" s="939"/>
      <c r="I30" s="939"/>
      <c r="J30" s="939"/>
      <c r="K30" s="939"/>
      <c r="L30" s="939"/>
      <c r="M30" s="939"/>
    </row>
    <row r="31" spans="1:13" s="349" customFormat="1" x14ac:dyDescent="0.2">
      <c r="A31" s="939" t="str">
        <f>gestion!$V$79</f>
        <v xml:space="preserve">Si le bloc des quatres compétitions obligatoires de la région est rempli </v>
      </c>
      <c r="B31" s="939"/>
      <c r="C31" s="939"/>
      <c r="D31" s="939"/>
      <c r="E31" s="939"/>
      <c r="F31" s="939"/>
      <c r="G31" s="939"/>
      <c r="H31" s="939"/>
      <c r="I31" s="939"/>
      <c r="J31" s="939"/>
      <c r="K31" s="939"/>
      <c r="L31" s="939"/>
      <c r="M31" s="939"/>
    </row>
    <row r="32" spans="1:13" s="349" customFormat="1" x14ac:dyDescent="0.2">
      <c r="A32" s="939" t="str">
        <f>gestion!$V$80</f>
        <v>alors l'atlhète aura le droit à une cinquième compétition de son choix.</v>
      </c>
      <c r="B32" s="939"/>
      <c r="C32" s="939"/>
      <c r="D32" s="939"/>
      <c r="E32" s="939"/>
      <c r="F32" s="939"/>
      <c r="G32" s="939"/>
      <c r="H32" s="939"/>
      <c r="I32" s="939"/>
      <c r="J32" s="939"/>
      <c r="K32" s="939"/>
      <c r="L32" s="939"/>
      <c r="M32" s="939"/>
    </row>
    <row r="33" spans="1:13" x14ac:dyDescent="0.2">
      <c r="A33" s="255" t="str">
        <f>gestion!$V$45</f>
        <v>Aucun point de participation n'est accordé.</v>
      </c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</row>
    <row r="34" spans="1:13" x14ac:dyDescent="0.2">
      <c r="A34" s="255" t="str">
        <f>gestion!$V$43</f>
        <v xml:space="preserve">N.B. :  Joindre une copie très lisible des résultats de compétition </v>
      </c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</row>
    <row r="35" spans="1:13" x14ac:dyDescent="0.2">
      <c r="A35" s="811"/>
      <c r="B35" s="811"/>
      <c r="C35" s="811"/>
      <c r="D35" s="811"/>
      <c r="E35" s="811"/>
      <c r="F35" s="811"/>
    </row>
    <row r="36" spans="1:13" s="278" customFormat="1" ht="27.75" customHeight="1" thickBot="1" x14ac:dyDescent="0.25">
      <c r="A36" s="277" t="s">
        <v>31</v>
      </c>
      <c r="B36" s="943" t="s">
        <v>567</v>
      </c>
      <c r="C36" s="944"/>
      <c r="D36" s="841" t="s">
        <v>388</v>
      </c>
      <c r="E36" s="842"/>
      <c r="F36" s="594" t="s">
        <v>389</v>
      </c>
      <c r="G36" s="934" t="s">
        <v>5</v>
      </c>
      <c r="H36" s="935"/>
      <c r="I36" s="934" t="s">
        <v>32</v>
      </c>
      <c r="J36" s="935"/>
      <c r="K36" s="940" t="s">
        <v>6</v>
      </c>
      <c r="L36" s="941"/>
    </row>
    <row r="37" spans="1:13" ht="13.5" thickTop="1" x14ac:dyDescent="0.2">
      <c r="A37" s="350" t="str">
        <f>+gestion!$X$12</f>
        <v>Invitation Rosemère</v>
      </c>
      <c r="B37" s="936"/>
      <c r="C37" s="937"/>
      <c r="D37" s="936"/>
      <c r="E37" s="937"/>
      <c r="F37" s="595"/>
      <c r="G37" s="936"/>
      <c r="H37" s="937"/>
      <c r="I37" s="936"/>
      <c r="J37" s="937"/>
      <c r="K37" s="936" t="str">
        <f>IF(OR(D37&lt;2,D37="",I37="",I37&lt;1,I37&gt;D37-1,F37="",F37&lt;=1,F37&gt;11,AND(D37&gt;=5,I37&gt;=5)),"",IF(D37&gt;=5,VLOOKUP(I37,tableau!$C$1:$M$6,HLOOKUP(F37,tableau!$C$1:$M$1,1,FALSE),FALSE),IF(D37=4,VLOOKUP(I37,tableau!$C$7:$M$9,HLOOKUP(F37,tableau!$C$1:$M$1,1,FALSE),FALSE),IF(D37=3,VLOOKUP(I37,tableau!$C$10:$M$11,HLOOKUP(F37,tableau!$C$1:$M$1,1,FALSE),FALSE),IF(D37=2,VLOOKUP(I37,tableau!$C$12:$M$12,HLOOKUP(F37,tableau!$C$1:$M$1,1,FALSE),FALSE),"")))))</f>
        <v/>
      </c>
      <c r="L37" s="942"/>
      <c r="M37" s="212"/>
    </row>
    <row r="38" spans="1:13" x14ac:dyDescent="0.2">
      <c r="A38" s="351" t="str">
        <f>+gestion!$W$15</f>
        <v>Invitation Lachute</v>
      </c>
      <c r="B38" s="819"/>
      <c r="C38" s="820"/>
      <c r="D38" s="819"/>
      <c r="E38" s="820"/>
      <c r="F38" s="526"/>
      <c r="G38" s="819"/>
      <c r="H38" s="820"/>
      <c r="I38" s="819"/>
      <c r="J38" s="820"/>
      <c r="K38" s="819" t="str">
        <f>IF(OR(D38&lt;2,D38="",I38="",I38&lt;1,I38&gt;D38-1,F38="",F38&lt;=1,F38&gt;11,AND(D38&gt;=5,I38&gt;=5)),"",IF(D38&gt;=5,VLOOKUP(I38,tableau!$C$1:$M$6,HLOOKUP(F38,tableau!$C$1:$M$1,1,FALSE),FALSE),IF(D38=4,VLOOKUP(I38,tableau!$C$7:$M$9,HLOOKUP(F38,tableau!$C$1:$M$1,1,FALSE),FALSE),IF(D38=3,VLOOKUP(I38,tableau!$C$10:$M$11,HLOOKUP(F38,tableau!$C$1:$M$1,1,FALSE),FALSE),IF(D38=2,VLOOKUP(I38,tableau!$C$12:$M$12,HLOOKUP(F38,tableau!$C$1:$M$1,1,FALSE),FALSE),"")))))</f>
        <v/>
      </c>
      <c r="L38" s="928"/>
      <c r="M38" s="212"/>
    </row>
    <row r="39" spans="1:13" x14ac:dyDescent="0.2">
      <c r="A39" s="351" t="str">
        <f>+gestion!$W$17</f>
        <v>Invitation Richard Gauthier</v>
      </c>
      <c r="B39" s="819"/>
      <c r="C39" s="820"/>
      <c r="D39" s="819"/>
      <c r="E39" s="820"/>
      <c r="F39" s="526"/>
      <c r="G39" s="819"/>
      <c r="H39" s="820"/>
      <c r="I39" s="819"/>
      <c r="J39" s="820"/>
      <c r="K39" s="819" t="str">
        <f>IF(OR(D39&lt;2,D39="",I39="",I39&lt;1,I39&gt;D39-1,F39="",F39&lt;=1,F39&gt;11,AND(D39&gt;=5,I39&gt;=5)),"",IF(D39&gt;=5,VLOOKUP(I39,tableau!$C$1:$M$6,HLOOKUP(F39,tableau!$C$1:$M$1,1,FALSE),FALSE),IF(D39=4,VLOOKUP(I39,tableau!$C$7:$M$9,HLOOKUP(F39,tableau!$C$1:$M$1,1,FALSE),FALSE),IF(D39=3,VLOOKUP(I39,tableau!$C$10:$M$11,HLOOKUP(F39,tableau!$C$1:$M$1,1,FALSE),FALSE),IF(D39=2,VLOOKUP(I39,tableau!$C$12:$M$12,HLOOKUP(F39,tableau!$C$1:$M$1,1,FALSE),FALSE),"")))))</f>
        <v/>
      </c>
      <c r="L39" s="928"/>
      <c r="M39" s="212"/>
    </row>
    <row r="40" spans="1:13" ht="13.5" thickBot="1" x14ac:dyDescent="0.25">
      <c r="A40" s="352" t="str">
        <f>+gestion!$W$18</f>
        <v>Invitation St-Eustache</v>
      </c>
      <c r="B40" s="929"/>
      <c r="C40" s="930"/>
      <c r="D40" s="929"/>
      <c r="E40" s="930"/>
      <c r="F40" s="596"/>
      <c r="G40" s="929"/>
      <c r="H40" s="930"/>
      <c r="I40" s="929"/>
      <c r="J40" s="930"/>
      <c r="K40" s="837" t="str">
        <f>IF(OR(D40&lt;2,D40="",I40="",I40&lt;1,I40&gt;D40-1,F40="",F40&lt;=1,F40&gt;11,AND(D40&gt;=5,I40&gt;=5)),"",IF(D40&gt;=5,VLOOKUP(I40,tableau!$C$1:$M$6,HLOOKUP(F40,tableau!$C$1:$M$1,1,FALSE),FALSE),IF(D40=4,VLOOKUP(I40,tableau!$C$7:$M$9,HLOOKUP(F40,tableau!$C$1:$M$1,1,FALSE),FALSE),IF(D40=3,VLOOKUP(I40,tableau!$C$10:$M$11,HLOOKUP(F40,tableau!$C$1:$M$1,1,FALSE),FALSE),IF(D40=2,VLOOKUP(I40,tableau!$C$12:$M$12,HLOOKUP(F40,tableau!$C$1:$M$1,1,FALSE),FALSE),"")))))</f>
        <v/>
      </c>
      <c r="L40" s="931"/>
      <c r="M40" s="212"/>
    </row>
    <row r="41" spans="1:13" ht="13.5" thickTop="1" x14ac:dyDescent="0.2">
      <c r="A41" s="283" t="str">
        <f>+gestion!$W$24</f>
        <v>Au choix</v>
      </c>
      <c r="B41" s="839"/>
      <c r="C41" s="840"/>
      <c r="D41" s="839"/>
      <c r="E41" s="840"/>
      <c r="F41" s="597"/>
      <c r="G41" s="936"/>
      <c r="H41" s="937"/>
      <c r="I41" s="936"/>
      <c r="J41" s="937"/>
      <c r="K41" s="932" t="str">
        <f>IF(OR(D41&lt;2,D41="",I41="",I41&lt;1,I41&gt;D41-1,F41="",F41&lt;=1,F41&gt;11,AND(D41&gt;=5,I41&gt;=5)),"",IF(D41&gt;=5,VLOOKUP(I41,tableau!$C$1:$M$6,HLOOKUP(F41,tableau!$C$1:$M$1,1,FALSE),FALSE),IF(D41=4,VLOOKUP(I41,tableau!$C$7:$M$9,HLOOKUP(F41,tableau!$C$1:$M$1,1,FALSE),FALSE),IF(D41=3,VLOOKUP(I41,tableau!$C$10:$M$11,HLOOKUP(F41,tableau!$C$1:$M$1,1,FALSE),FALSE),IF(D41=2,VLOOKUP(I41,tableau!$C$12:$M$12,HLOOKUP(F41,tableau!$C$1:$M$1,1,FALSE),FALSE),"")))))</f>
        <v/>
      </c>
      <c r="L41" s="933"/>
      <c r="M41" s="212"/>
    </row>
    <row r="42" spans="1:13" s="264" customFormat="1" x14ac:dyDescent="0.2">
      <c r="A42" s="938" t="s">
        <v>413</v>
      </c>
      <c r="B42" s="938"/>
      <c r="C42" s="938"/>
      <c r="D42" s="938"/>
      <c r="E42" s="938"/>
      <c r="F42" s="938"/>
      <c r="G42" s="938"/>
      <c r="H42" s="938"/>
      <c r="I42" s="938"/>
      <c r="J42" s="938"/>
      <c r="K42" s="927">
        <f>SUM(K37:L41)</f>
        <v>0</v>
      </c>
      <c r="L42" s="927"/>
    </row>
    <row r="43" spans="1:13" x14ac:dyDescent="0.2">
      <c r="A43" s="282" t="str">
        <f>+gestion!$W$22</f>
        <v>STAR Michel-Proulx</v>
      </c>
      <c r="B43" s="837"/>
      <c r="C43" s="838"/>
      <c r="D43" s="837"/>
      <c r="E43" s="838"/>
      <c r="F43" s="947"/>
      <c r="G43" s="826"/>
      <c r="H43" s="827"/>
      <c r="I43" s="837"/>
      <c r="J43" s="838"/>
      <c r="K43" s="830" t="str">
        <f>IF(OR(D43&lt;2,D43="",I43="",I43&lt;1,I43&gt;D43-1,F43="",F43&lt;=1,F43&gt;11,AND(D43&gt;=5,I43&gt;=5)),"",IF(D43&gt;=5,VLOOKUP(I43,tableau!$C$1:$M$6,HLOOKUP(F43,tableau!$C$1:$M$1,1,FALSE),FALSE),IF(D43=4,VLOOKUP(I43,tableau!$C$7:$M$9,HLOOKUP(F43,tableau!$C$1:$M$1,1,FALSE),FALSE),IF(D43=3,VLOOKUP(I43,tableau!$C$10:$M$11,HLOOKUP(F43,tableau!$C$1:$M$1,1,FALSE),FALSE),IF(D43=2,VLOOKUP(I43,tableau!$C$12:$M$12,HLOOKUP(F43,tableau!$C$1:$M$1,1,FALSE),FALSE),"")))))</f>
        <v/>
      </c>
      <c r="L43" s="831"/>
      <c r="M43" s="212"/>
    </row>
    <row r="44" spans="1:13" x14ac:dyDescent="0.2">
      <c r="A44" s="283" t="str">
        <f>gestion!$X$21</f>
        <v>Finale Régionale</v>
      </c>
      <c r="B44" s="839"/>
      <c r="C44" s="840"/>
      <c r="D44" s="839"/>
      <c r="E44" s="840"/>
      <c r="F44" s="948"/>
      <c r="G44" s="828"/>
      <c r="H44" s="829"/>
      <c r="I44" s="839"/>
      <c r="J44" s="840"/>
      <c r="K44" s="832"/>
      <c r="L44" s="833"/>
      <c r="M44" s="212"/>
    </row>
    <row r="45" spans="1:13" x14ac:dyDescent="0.2">
      <c r="A45" s="282" t="str">
        <f>+gestion!$W$22</f>
        <v>STAR Michel-Proulx</v>
      </c>
      <c r="B45" s="848"/>
      <c r="C45" s="848"/>
      <c r="D45" s="848"/>
      <c r="E45" s="848"/>
      <c r="F45" s="947"/>
      <c r="G45" s="826"/>
      <c r="H45" s="827"/>
      <c r="I45" s="837"/>
      <c r="J45" s="838"/>
      <c r="K45" s="830">
        <f>IF(ISTEXT(I45)=TRUE,0,IF(I45&gt;=1,IF(I45&gt;=11,1,HLOOKUP(I45,tableau!$C$16:$L$18,2,FALSE)),0))</f>
        <v>0</v>
      </c>
      <c r="L45" s="831"/>
      <c r="M45" s="212"/>
    </row>
    <row r="46" spans="1:13" x14ac:dyDescent="0.2">
      <c r="A46" s="283" t="str">
        <f>+gestion!$X$16</f>
        <v>Finale Provinciale</v>
      </c>
      <c r="B46" s="848"/>
      <c r="C46" s="848"/>
      <c r="D46" s="848"/>
      <c r="E46" s="848"/>
      <c r="F46" s="948"/>
      <c r="G46" s="828"/>
      <c r="H46" s="829"/>
      <c r="I46" s="839"/>
      <c r="J46" s="840"/>
      <c r="K46" s="832"/>
      <c r="L46" s="833"/>
      <c r="M46" s="212"/>
    </row>
    <row r="47" spans="1:13" s="264" customFormat="1" x14ac:dyDescent="0.2">
      <c r="A47" s="593"/>
      <c r="D47" s="593"/>
      <c r="E47" s="593"/>
      <c r="F47" s="593"/>
      <c r="G47" s="593"/>
      <c r="H47" s="593"/>
      <c r="I47" s="593"/>
      <c r="J47" s="527" t="s">
        <v>36</v>
      </c>
      <c r="K47" s="920">
        <f>SUM(K42:L46)</f>
        <v>0</v>
      </c>
      <c r="L47" s="920"/>
    </row>
    <row r="48" spans="1:13" ht="15" x14ac:dyDescent="0.25">
      <c r="A48" s="353"/>
      <c r="B48" s="353"/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</row>
    <row r="49" spans="1:13" ht="15.75" x14ac:dyDescent="0.25">
      <c r="A49" s="312"/>
      <c r="B49" s="312"/>
      <c r="C49" s="312"/>
      <c r="D49" s="312"/>
      <c r="E49" s="312"/>
      <c r="F49" s="312"/>
      <c r="G49" s="312"/>
      <c r="H49" s="312"/>
      <c r="I49" s="312"/>
      <c r="J49" s="312"/>
      <c r="K49" s="312"/>
      <c r="L49" s="312"/>
      <c r="M49" s="312"/>
    </row>
    <row r="50" spans="1:13" x14ac:dyDescent="0.2">
      <c r="H50" s="210"/>
    </row>
    <row r="51" spans="1:13" x14ac:dyDescent="0.2">
      <c r="B51" s="339" t="s">
        <v>52</v>
      </c>
      <c r="C51" s="339"/>
      <c r="F51" s="781" t="str">
        <f>+'données a remplir'!$F$8</f>
        <v/>
      </c>
      <c r="G51" s="781"/>
      <c r="H51" s="781"/>
      <c r="I51" s="781"/>
      <c r="J51" s="781"/>
      <c r="L51" s="212"/>
      <c r="M51" s="212"/>
    </row>
    <row r="52" spans="1:13" x14ac:dyDescent="0.2">
      <c r="B52" s="339"/>
      <c r="C52" s="245"/>
      <c r="F52" s="245"/>
      <c r="G52" s="245"/>
      <c r="H52" s="245"/>
      <c r="I52" s="245"/>
      <c r="J52" s="245"/>
      <c r="L52" s="212"/>
      <c r="M52" s="212"/>
    </row>
    <row r="53" spans="1:13" x14ac:dyDescent="0.2">
      <c r="B53" s="339" t="s">
        <v>53</v>
      </c>
      <c r="C53" s="339"/>
      <c r="F53" s="781" t="str">
        <f>+'données a remplir'!$F$9</f>
        <v/>
      </c>
      <c r="G53" s="781"/>
      <c r="H53" s="781"/>
      <c r="I53" s="781"/>
      <c r="J53" s="781"/>
      <c r="L53" s="212"/>
      <c r="M53" s="212"/>
    </row>
    <row r="54" spans="1:13" x14ac:dyDescent="0.2">
      <c r="B54" s="339"/>
      <c r="C54" s="245"/>
      <c r="F54" s="245"/>
      <c r="G54" s="245"/>
      <c r="H54" s="245"/>
      <c r="I54" s="245"/>
      <c r="J54" s="245"/>
      <c r="L54" s="212"/>
      <c r="M54" s="212"/>
    </row>
    <row r="55" spans="1:13" x14ac:dyDescent="0.2">
      <c r="B55" s="780" t="s">
        <v>54</v>
      </c>
      <c r="C55" s="780"/>
      <c r="F55" s="781" t="str">
        <f>+'données a remplir'!$F$10</f>
        <v/>
      </c>
      <c r="G55" s="781"/>
      <c r="H55" s="781"/>
      <c r="I55" s="781"/>
      <c r="J55" s="781"/>
      <c r="L55" s="212"/>
      <c r="M55" s="212"/>
    </row>
  </sheetData>
  <sheetProtection algorithmName="SHA-512" hashValue="/lDqVvRRUhVCb9g/0u8Ezg/i9UFu4iN3IBLnn5z2gj8xrLoDyr1GaB1cIUUsgLk8ywu7WvphmfVny2ybqdGFZQ==" saltValue="1ThT7MFmAM7SIkuZAe/0gA==" spinCount="100000" sheet="1"/>
  <protectedRanges>
    <protectedRange sqref="B37:C37 B41:C41 D37:J41 D43:J46" name="Plage2_1"/>
    <protectedRange sqref="B8:F10 J8:M10" name="Plage1_3"/>
  </protectedRanges>
  <mergeCells count="86">
    <mergeCell ref="B41:C41"/>
    <mergeCell ref="F51:J51"/>
    <mergeCell ref="D41:E41"/>
    <mergeCell ref="F53:J53"/>
    <mergeCell ref="B55:C55"/>
    <mergeCell ref="F55:J55"/>
    <mergeCell ref="B43:C44"/>
    <mergeCell ref="D43:E44"/>
    <mergeCell ref="B45:C46"/>
    <mergeCell ref="D45:E46"/>
    <mergeCell ref="F45:F46"/>
    <mergeCell ref="G45:H46"/>
    <mergeCell ref="I45:J46"/>
    <mergeCell ref="I43:J44"/>
    <mergeCell ref="D40:E40"/>
    <mergeCell ref="B37:C37"/>
    <mergeCell ref="D37:E37"/>
    <mergeCell ref="B38:C38"/>
    <mergeCell ref="B39:C39"/>
    <mergeCell ref="D39:E39"/>
    <mergeCell ref="B40:C40"/>
    <mergeCell ref="D38:E38"/>
    <mergeCell ref="A32:M32"/>
    <mergeCell ref="A35:F35"/>
    <mergeCell ref="B36:C36"/>
    <mergeCell ref="D36:E36"/>
    <mergeCell ref="G36:H36"/>
    <mergeCell ref="I36:J36"/>
    <mergeCell ref="K36:L36"/>
    <mergeCell ref="A7:M7"/>
    <mergeCell ref="A17:M17"/>
    <mergeCell ref="A18:M18"/>
    <mergeCell ref="A30:M30"/>
    <mergeCell ref="A31:M31"/>
    <mergeCell ref="B8:F8"/>
    <mergeCell ref="H8:I8"/>
    <mergeCell ref="J8:M8"/>
    <mergeCell ref="H9:I9"/>
    <mergeCell ref="B10:F10"/>
    <mergeCell ref="H10:I10"/>
    <mergeCell ref="J10:M10"/>
    <mergeCell ref="B11:C11"/>
    <mergeCell ref="D11:E11"/>
    <mergeCell ref="F11:G11"/>
    <mergeCell ref="H11:I11"/>
    <mergeCell ref="A2:M2"/>
    <mergeCell ref="A3:M3"/>
    <mergeCell ref="A4:M4"/>
    <mergeCell ref="A5:M5"/>
    <mergeCell ref="A6:M6"/>
    <mergeCell ref="B12:F12"/>
    <mergeCell ref="H12:I12"/>
    <mergeCell ref="E23:F23"/>
    <mergeCell ref="A29:M29"/>
    <mergeCell ref="J12:M12"/>
    <mergeCell ref="A15:M15"/>
    <mergeCell ref="A16:M16"/>
    <mergeCell ref="A20:M20"/>
    <mergeCell ref="E22:F22"/>
    <mergeCell ref="H22:I22"/>
    <mergeCell ref="H23:I23"/>
    <mergeCell ref="A26:M26"/>
    <mergeCell ref="A27:M27"/>
    <mergeCell ref="A28:M28"/>
    <mergeCell ref="G37:H37"/>
    <mergeCell ref="I37:J37"/>
    <mergeCell ref="K37:L37"/>
    <mergeCell ref="G38:H38"/>
    <mergeCell ref="I38:J38"/>
    <mergeCell ref="K38:L38"/>
    <mergeCell ref="K45:L46"/>
    <mergeCell ref="K47:L47"/>
    <mergeCell ref="G39:H39"/>
    <mergeCell ref="I39:J39"/>
    <mergeCell ref="K39:L39"/>
    <mergeCell ref="K43:L44"/>
    <mergeCell ref="G40:H40"/>
    <mergeCell ref="I40:J40"/>
    <mergeCell ref="K40:L40"/>
    <mergeCell ref="G41:H41"/>
    <mergeCell ref="I41:J41"/>
    <mergeCell ref="K41:L41"/>
    <mergeCell ref="A42:J42"/>
    <mergeCell ref="K42:L42"/>
    <mergeCell ref="F43:F44"/>
    <mergeCell ref="G43:H44"/>
  </mergeCells>
  <printOptions horizontalCentered="1"/>
  <pageMargins left="0" right="0" top="0.55118110236220474" bottom="0.35433070866141736" header="0.31496062992125984" footer="0.31496062992125984"/>
  <pageSetup scale="83" orientation="portrait" r:id="rId1"/>
  <headerFooter>
    <oddHeader>&amp;LLauréats 2019</oddHeader>
    <oddFooter>&amp;LCandidat 1&amp;C&amp;14PATINAGE LAURENTIDES&amp;R&amp;A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rgb="FF92D050"/>
  </sheetPr>
  <dimension ref="A1:AD55"/>
  <sheetViews>
    <sheetView showGridLines="0" topLeftCell="A4" zoomScaleNormal="100" workbookViewId="0">
      <selection activeCell="B8" sqref="B8:F8"/>
    </sheetView>
  </sheetViews>
  <sheetFormatPr baseColWidth="10" defaultRowHeight="12.75" x14ac:dyDescent="0.2"/>
  <cols>
    <col min="1" max="1" width="25.85546875" style="210" customWidth="1"/>
    <col min="2" max="3" width="8" style="210" customWidth="1"/>
    <col min="4" max="4" width="8.85546875" style="210" customWidth="1"/>
    <col min="5" max="5" width="8" style="210" customWidth="1"/>
    <col min="6" max="6" width="10.85546875" style="210" customWidth="1"/>
    <col min="7" max="7" width="8" style="210" customWidth="1"/>
    <col min="8" max="8" width="8" style="211" customWidth="1"/>
    <col min="9" max="12" width="8" style="210" customWidth="1"/>
    <col min="13" max="13" width="7.28515625" style="210" customWidth="1"/>
    <col min="14" max="16384" width="11.42578125" style="212"/>
  </cols>
  <sheetData>
    <row r="1" spans="1:30" x14ac:dyDescent="0.2">
      <c r="A1" s="209"/>
      <c r="B1" s="209"/>
      <c r="C1" s="209"/>
      <c r="D1" s="209"/>
      <c r="E1" s="209"/>
      <c r="F1" s="209"/>
    </row>
    <row r="2" spans="1:30" x14ac:dyDescent="0.2">
      <c r="A2" s="794" t="s">
        <v>14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</row>
    <row r="3" spans="1:30" x14ac:dyDescent="0.2">
      <c r="A3" s="795" t="s">
        <v>43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</row>
    <row r="4" spans="1:30" s="214" customForma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</row>
    <row r="5" spans="1:30" s="214" customFormat="1" ht="15.75" customHeight="1" x14ac:dyDescent="0.25">
      <c r="A5" s="799" t="s">
        <v>5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</row>
    <row r="6" spans="1:30" s="214" customFormat="1" ht="15.75" customHeight="1" x14ac:dyDescent="0.2">
      <c r="A6" s="801" t="str">
        <f>gestion!B48</f>
        <v xml:space="preserve"> PATINEUSE RÉGIONALE OPEN - STAR 9-10 ET OR</v>
      </c>
      <c r="B6" s="801"/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1"/>
    </row>
    <row r="7" spans="1:30" ht="20.25" x14ac:dyDescent="0.3">
      <c r="A7" s="891"/>
      <c r="B7" s="891"/>
      <c r="C7" s="891"/>
      <c r="D7" s="891"/>
      <c r="E7" s="891"/>
      <c r="F7" s="891"/>
      <c r="G7" s="891"/>
      <c r="H7" s="891"/>
      <c r="I7" s="891"/>
      <c r="J7" s="891"/>
      <c r="K7" s="891"/>
      <c r="L7" s="891"/>
      <c r="M7" s="891"/>
    </row>
    <row r="8" spans="1:30" x14ac:dyDescent="0.2">
      <c r="A8" s="216" t="s">
        <v>48</v>
      </c>
      <c r="B8" s="790"/>
      <c r="C8" s="790"/>
      <c r="D8" s="790"/>
      <c r="E8" s="790"/>
      <c r="F8" s="790"/>
      <c r="H8" s="800" t="s">
        <v>51</v>
      </c>
      <c r="I8" s="800"/>
      <c r="J8" s="807"/>
      <c r="K8" s="807"/>
      <c r="L8" s="807"/>
      <c r="M8" s="807"/>
    </row>
    <row r="9" spans="1:30" x14ac:dyDescent="0.2">
      <c r="A9" s="216"/>
      <c r="B9" s="217"/>
      <c r="C9" s="217"/>
      <c r="D9" s="217"/>
      <c r="E9" s="217"/>
      <c r="F9" s="217"/>
      <c r="H9" s="800"/>
      <c r="I9" s="800"/>
      <c r="J9" s="307"/>
      <c r="K9" s="308"/>
      <c r="L9" s="308"/>
      <c r="M9" s="308"/>
    </row>
    <row r="10" spans="1:30" x14ac:dyDescent="0.2">
      <c r="A10" s="216" t="s">
        <v>74</v>
      </c>
      <c r="B10" s="790"/>
      <c r="C10" s="790"/>
      <c r="D10" s="790"/>
      <c r="E10" s="790"/>
      <c r="F10" s="790"/>
      <c r="H10" s="800" t="s">
        <v>13</v>
      </c>
      <c r="I10" s="800"/>
      <c r="J10" s="807"/>
      <c r="K10" s="807"/>
      <c r="L10" s="807"/>
      <c r="M10" s="807"/>
    </row>
    <row r="11" spans="1:30" x14ac:dyDescent="0.2">
      <c r="A11" s="340"/>
      <c r="B11" s="802"/>
      <c r="C11" s="802"/>
      <c r="D11" s="800"/>
      <c r="E11" s="800"/>
      <c r="F11" s="802"/>
      <c r="G11" s="802"/>
      <c r="H11" s="800"/>
      <c r="I11" s="800"/>
      <c r="J11" s="309"/>
      <c r="K11" s="309"/>
      <c r="L11" s="309"/>
      <c r="M11" s="309"/>
    </row>
    <row r="12" spans="1:30" x14ac:dyDescent="0.2">
      <c r="A12" s="340" t="s">
        <v>50</v>
      </c>
      <c r="B12" s="790">
        <f>'données a remplir'!E7</f>
        <v>0</v>
      </c>
      <c r="C12" s="790"/>
      <c r="D12" s="790"/>
      <c r="E12" s="790"/>
      <c r="F12" s="790"/>
      <c r="H12" s="808" t="s">
        <v>380</v>
      </c>
      <c r="I12" s="808"/>
      <c r="J12" s="807">
        <f>'données a remplir'!E6</f>
        <v>0</v>
      </c>
      <c r="K12" s="807" t="str">
        <f>+'données a remplir'!F6</f>
        <v/>
      </c>
      <c r="L12" s="807"/>
      <c r="M12" s="807"/>
    </row>
    <row r="13" spans="1:30" x14ac:dyDescent="0.2">
      <c r="A13" s="220"/>
      <c r="B13" s="221"/>
      <c r="C13" s="221"/>
      <c r="D13" s="220"/>
      <c r="E13" s="222"/>
      <c r="F13" s="222"/>
    </row>
    <row r="14" spans="1:30" ht="12.6" customHeight="1" x14ac:dyDescent="0.2">
      <c r="A14" s="223" t="s">
        <v>416</v>
      </c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</row>
    <row r="15" spans="1:30" s="348" customFormat="1" x14ac:dyDescent="0.2">
      <c r="A15" s="945" t="str">
        <f>gestion!$V$41</f>
        <v>Chaque Club enverra 3 candidatures.</v>
      </c>
      <c r="B15" s="945"/>
      <c r="C15" s="945"/>
      <c r="D15" s="945"/>
      <c r="E15" s="945"/>
      <c r="F15" s="945"/>
      <c r="G15" s="945"/>
      <c r="H15" s="945"/>
      <c r="I15" s="945"/>
      <c r="J15" s="945"/>
      <c r="K15" s="945"/>
      <c r="L15" s="945"/>
      <c r="M15" s="945"/>
    </row>
    <row r="16" spans="1:30" s="348" customFormat="1" x14ac:dyDescent="0.2">
      <c r="A16" s="945" t="str">
        <f>gestion!$V$39</f>
        <v>Aucune limite d'âge</v>
      </c>
      <c r="B16" s="945"/>
      <c r="C16" s="945"/>
      <c r="D16" s="945"/>
      <c r="E16" s="945"/>
      <c r="F16" s="945"/>
      <c r="G16" s="945"/>
      <c r="H16" s="945"/>
      <c r="I16" s="945"/>
      <c r="J16" s="945"/>
      <c r="K16" s="945"/>
      <c r="L16" s="945"/>
      <c r="M16" s="945"/>
    </row>
    <row r="17" spans="1:13" s="348" customFormat="1" x14ac:dyDescent="0.2">
      <c r="A17" s="945" t="str">
        <f>gestion!$V$81</f>
        <v>Avoir compétitionné la majorité des compétitions dans la catégorie STAR 9 -10 et/ou Or au cours de la saison</v>
      </c>
      <c r="B17" s="945"/>
      <c r="C17" s="945"/>
      <c r="D17" s="945"/>
      <c r="E17" s="945"/>
      <c r="F17" s="945"/>
      <c r="G17" s="945"/>
      <c r="H17" s="945"/>
      <c r="I17" s="945"/>
      <c r="J17" s="945"/>
      <c r="K17" s="945"/>
      <c r="L17" s="945"/>
      <c r="M17" s="945"/>
    </row>
    <row r="18" spans="1:13" s="348" customFormat="1" x14ac:dyDescent="0.2">
      <c r="A18" s="945" t="str">
        <f>gestion!$V$82</f>
        <v>Les patineuses ayant participés dans la catégorie compétition ne sont pas admis dans cette catégorie</v>
      </c>
      <c r="B18" s="945"/>
      <c r="C18" s="945"/>
      <c r="D18" s="945"/>
      <c r="E18" s="945"/>
      <c r="F18" s="945"/>
      <c r="G18" s="945"/>
      <c r="H18" s="945"/>
      <c r="I18" s="945"/>
      <c r="J18" s="945"/>
      <c r="K18" s="945"/>
      <c r="L18" s="945"/>
      <c r="M18" s="945"/>
    </row>
    <row r="19" spans="1:13" x14ac:dyDescent="0.2">
      <c r="A19" s="220"/>
      <c r="B19" s="221"/>
      <c r="C19" s="221"/>
      <c r="D19" s="220"/>
      <c r="E19" s="222"/>
      <c r="F19" s="222"/>
    </row>
    <row r="20" spans="1:13" ht="15" customHeight="1" x14ac:dyDescent="0.2">
      <c r="A20" s="846" t="s">
        <v>397</v>
      </c>
      <c r="B20" s="846"/>
      <c r="C20" s="846"/>
      <c r="D20" s="846"/>
      <c r="E20" s="846"/>
      <c r="F20" s="846"/>
      <c r="G20" s="846"/>
      <c r="H20" s="846"/>
      <c r="I20" s="846"/>
      <c r="J20" s="846"/>
      <c r="K20" s="846"/>
      <c r="L20" s="846"/>
      <c r="M20" s="846"/>
    </row>
    <row r="21" spans="1:13" ht="15" customHeight="1" x14ac:dyDescent="0.2">
      <c r="A21" s="256"/>
      <c r="B21" s="256"/>
      <c r="C21" s="256"/>
      <c r="D21" s="256"/>
      <c r="E21" s="256"/>
      <c r="F21" s="256"/>
      <c r="G21" s="256"/>
    </row>
    <row r="22" spans="1:13" ht="15" customHeight="1" thickBot="1" x14ac:dyDescent="0.25">
      <c r="A22" s="265" t="s">
        <v>394</v>
      </c>
      <c r="B22" s="331">
        <v>2</v>
      </c>
      <c r="C22" s="331">
        <v>3</v>
      </c>
      <c r="D22" s="331">
        <v>4</v>
      </c>
      <c r="E22" s="847">
        <v>5</v>
      </c>
      <c r="F22" s="847"/>
      <c r="G22" s="331">
        <v>6</v>
      </c>
      <c r="H22" s="847">
        <v>7</v>
      </c>
      <c r="I22" s="847"/>
      <c r="J22" s="268">
        <v>8</v>
      </c>
      <c r="K22" s="331">
        <v>9</v>
      </c>
      <c r="L22" s="331">
        <v>10</v>
      </c>
      <c r="M22" s="269">
        <v>11</v>
      </c>
    </row>
    <row r="23" spans="1:13" ht="27.75" customHeight="1" thickTop="1" x14ac:dyDescent="0.2">
      <c r="A23" s="270" t="s">
        <v>5</v>
      </c>
      <c r="B23" s="271" t="s">
        <v>291</v>
      </c>
      <c r="C23" s="271" t="s">
        <v>292</v>
      </c>
      <c r="D23" s="330" t="s">
        <v>400</v>
      </c>
      <c r="E23" s="845" t="s">
        <v>398</v>
      </c>
      <c r="F23" s="845"/>
      <c r="G23" s="271" t="s">
        <v>396</v>
      </c>
      <c r="H23" s="845" t="s">
        <v>395</v>
      </c>
      <c r="I23" s="845"/>
      <c r="J23" s="330" t="s">
        <v>399</v>
      </c>
      <c r="K23" s="271" t="s">
        <v>89</v>
      </c>
      <c r="L23" s="271" t="s">
        <v>90</v>
      </c>
      <c r="M23" s="274" t="s">
        <v>91</v>
      </c>
    </row>
    <row r="24" spans="1:13" x14ac:dyDescent="0.2">
      <c r="E24" s="225"/>
      <c r="F24" s="225"/>
    </row>
    <row r="25" spans="1:13" x14ac:dyDescent="0.2">
      <c r="A25" s="223" t="s">
        <v>419</v>
      </c>
      <c r="E25" s="225"/>
      <c r="F25" s="225"/>
    </row>
    <row r="26" spans="1:13" x14ac:dyDescent="0.2">
      <c r="A26" s="782" t="s">
        <v>481</v>
      </c>
      <c r="B26" s="782"/>
      <c r="C26" s="782"/>
      <c r="D26" s="782"/>
      <c r="E26" s="782"/>
      <c r="F26" s="782"/>
      <c r="G26" s="782"/>
      <c r="H26" s="782"/>
      <c r="I26" s="782"/>
      <c r="J26" s="782"/>
      <c r="K26" s="782"/>
      <c r="L26" s="782"/>
      <c r="M26" s="782"/>
    </row>
    <row r="27" spans="1:13" x14ac:dyDescent="0.2">
      <c r="A27" s="782" t="s">
        <v>480</v>
      </c>
      <c r="B27" s="782"/>
      <c r="C27" s="782"/>
      <c r="D27" s="782"/>
      <c r="E27" s="782"/>
      <c r="F27" s="782"/>
      <c r="G27" s="782"/>
      <c r="H27" s="782"/>
      <c r="I27" s="782"/>
      <c r="J27" s="782"/>
      <c r="K27" s="782"/>
      <c r="L27" s="782"/>
      <c r="M27" s="782"/>
    </row>
    <row r="28" spans="1:13" x14ac:dyDescent="0.2">
      <c r="A28" s="782" t="s">
        <v>479</v>
      </c>
      <c r="B28" s="782"/>
      <c r="C28" s="782"/>
      <c r="D28" s="782"/>
      <c r="E28" s="782"/>
      <c r="F28" s="782"/>
      <c r="G28" s="782"/>
      <c r="H28" s="782"/>
      <c r="I28" s="782"/>
      <c r="J28" s="782"/>
      <c r="K28" s="782"/>
      <c r="L28" s="782"/>
      <c r="M28" s="782"/>
    </row>
    <row r="29" spans="1:13" x14ac:dyDescent="0.2">
      <c r="A29" s="782" t="s">
        <v>482</v>
      </c>
      <c r="B29" s="782"/>
      <c r="C29" s="782"/>
      <c r="D29" s="782"/>
      <c r="E29" s="782"/>
      <c r="F29" s="782"/>
      <c r="G29" s="782"/>
      <c r="H29" s="782"/>
      <c r="I29" s="782"/>
      <c r="J29" s="782"/>
      <c r="K29" s="782"/>
      <c r="L29" s="782"/>
      <c r="M29" s="782"/>
    </row>
    <row r="30" spans="1:13" s="349" customFormat="1" x14ac:dyDescent="0.2">
      <c r="A30" s="939" t="str">
        <f>gestion!$V$49</f>
        <v>Seules les compétitions régionales inscrites ci-dessous sont éligibles pour les lauréats</v>
      </c>
      <c r="B30" s="939"/>
      <c r="C30" s="939"/>
      <c r="D30" s="939"/>
      <c r="E30" s="939"/>
      <c r="F30" s="939"/>
      <c r="G30" s="939"/>
      <c r="H30" s="939"/>
      <c r="I30" s="939"/>
      <c r="J30" s="939"/>
      <c r="K30" s="939"/>
      <c r="L30" s="939"/>
      <c r="M30" s="939"/>
    </row>
    <row r="31" spans="1:13" s="349" customFormat="1" x14ac:dyDescent="0.2">
      <c r="A31" s="939" t="str">
        <f>gestion!$V$79</f>
        <v xml:space="preserve">Si le bloc des quatres compétitions obligatoires de la région est rempli </v>
      </c>
      <c r="B31" s="939"/>
      <c r="C31" s="939"/>
      <c r="D31" s="939"/>
      <c r="E31" s="939"/>
      <c r="F31" s="939"/>
      <c r="G31" s="939"/>
      <c r="H31" s="939"/>
      <c r="I31" s="939"/>
      <c r="J31" s="939"/>
      <c r="K31" s="939"/>
      <c r="L31" s="939"/>
      <c r="M31" s="939"/>
    </row>
    <row r="32" spans="1:13" s="349" customFormat="1" x14ac:dyDescent="0.2">
      <c r="A32" s="939" t="str">
        <f>gestion!$V$80</f>
        <v>alors l'atlhète aura le droit à une cinquième compétition de son choix.</v>
      </c>
      <c r="B32" s="939"/>
      <c r="C32" s="939"/>
      <c r="D32" s="939"/>
      <c r="E32" s="939"/>
      <c r="F32" s="939"/>
      <c r="G32" s="939"/>
      <c r="H32" s="939"/>
      <c r="I32" s="939"/>
      <c r="J32" s="939"/>
      <c r="K32" s="939"/>
      <c r="L32" s="939"/>
      <c r="M32" s="939"/>
    </row>
    <row r="33" spans="1:13" x14ac:dyDescent="0.2">
      <c r="A33" s="255" t="str">
        <f>gestion!$V$45</f>
        <v>Aucun point de participation n'est accordé.</v>
      </c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</row>
    <row r="34" spans="1:13" x14ac:dyDescent="0.2">
      <c r="A34" s="255" t="str">
        <f>gestion!$V$43</f>
        <v xml:space="preserve">N.B. :  Joindre une copie très lisible des résultats de compétition </v>
      </c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</row>
    <row r="35" spans="1:13" x14ac:dyDescent="0.2">
      <c r="A35" s="811"/>
      <c r="B35" s="811"/>
      <c r="C35" s="811"/>
      <c r="D35" s="811"/>
      <c r="E35" s="811"/>
      <c r="F35" s="811"/>
    </row>
    <row r="36" spans="1:13" s="278" customFormat="1" ht="27.75" customHeight="1" thickBot="1" x14ac:dyDescent="0.25">
      <c r="A36" s="277" t="s">
        <v>31</v>
      </c>
      <c r="B36" s="943" t="s">
        <v>567</v>
      </c>
      <c r="C36" s="944"/>
      <c r="D36" s="841" t="s">
        <v>388</v>
      </c>
      <c r="E36" s="842"/>
      <c r="F36" s="594" t="s">
        <v>389</v>
      </c>
      <c r="G36" s="934" t="s">
        <v>5</v>
      </c>
      <c r="H36" s="935"/>
      <c r="I36" s="934" t="s">
        <v>32</v>
      </c>
      <c r="J36" s="935"/>
      <c r="K36" s="940" t="s">
        <v>6</v>
      </c>
      <c r="L36" s="941"/>
    </row>
    <row r="37" spans="1:13" ht="13.5" thickTop="1" x14ac:dyDescent="0.2">
      <c r="A37" s="350" t="str">
        <f>+gestion!$X$12</f>
        <v>Invitation Rosemère</v>
      </c>
      <c r="B37" s="936"/>
      <c r="C37" s="937"/>
      <c r="D37" s="936"/>
      <c r="E37" s="937"/>
      <c r="F37" s="595"/>
      <c r="G37" s="936"/>
      <c r="H37" s="937"/>
      <c r="I37" s="936"/>
      <c r="J37" s="937"/>
      <c r="K37" s="936" t="str">
        <f>IF(OR(D37&lt;2,D37="",I37="",I37&lt;1,I37&gt;D37-1,F37="",F37&lt;=1,F37&gt;11,AND(D37&gt;=5,I37&gt;=5)),"",IF(D37&gt;=5,VLOOKUP(I37,tableau!$C$1:$M$6,HLOOKUP(F37,tableau!$C$1:$M$1,1,FALSE),FALSE),IF(D37=4,VLOOKUP(I37,tableau!$C$7:$M$9,HLOOKUP(F37,tableau!$C$1:$M$1,1,FALSE),FALSE),IF(D37=3,VLOOKUP(I37,tableau!$C$10:$M$11,HLOOKUP(F37,tableau!$C$1:$M$1,1,FALSE),FALSE),IF(D37=2,VLOOKUP(I37,tableau!$C$12:$M$12,HLOOKUP(F37,tableau!$C$1:$M$1,1,FALSE),FALSE),"")))))</f>
        <v/>
      </c>
      <c r="L37" s="942"/>
      <c r="M37" s="212"/>
    </row>
    <row r="38" spans="1:13" x14ac:dyDescent="0.2">
      <c r="A38" s="351" t="str">
        <f>+gestion!$W$15</f>
        <v>Invitation Lachute</v>
      </c>
      <c r="B38" s="819"/>
      <c r="C38" s="820"/>
      <c r="D38" s="819"/>
      <c r="E38" s="820"/>
      <c r="F38" s="526"/>
      <c r="G38" s="819"/>
      <c r="H38" s="820"/>
      <c r="I38" s="819"/>
      <c r="J38" s="820"/>
      <c r="K38" s="819" t="str">
        <f>IF(OR(D38&lt;2,D38="",I38="",I38&lt;1,I38&gt;D38-1,F38="",F38&lt;=1,F38&gt;11,AND(D38&gt;=5,I38&gt;=5)),"",IF(D38&gt;=5,VLOOKUP(I38,tableau!$C$1:$M$6,HLOOKUP(F38,tableau!$C$1:$M$1,1,FALSE),FALSE),IF(D38=4,VLOOKUP(I38,tableau!$C$7:$M$9,HLOOKUP(F38,tableau!$C$1:$M$1,1,FALSE),FALSE),IF(D38=3,VLOOKUP(I38,tableau!$C$10:$M$11,HLOOKUP(F38,tableau!$C$1:$M$1,1,FALSE),FALSE),IF(D38=2,VLOOKUP(I38,tableau!$C$12:$M$12,HLOOKUP(F38,tableau!$C$1:$M$1,1,FALSE),FALSE),"")))))</f>
        <v/>
      </c>
      <c r="L38" s="928"/>
      <c r="M38" s="212"/>
    </row>
    <row r="39" spans="1:13" x14ac:dyDescent="0.2">
      <c r="A39" s="351" t="str">
        <f>+gestion!$W$17</f>
        <v>Invitation Richard Gauthier</v>
      </c>
      <c r="B39" s="819"/>
      <c r="C39" s="820"/>
      <c r="D39" s="819"/>
      <c r="E39" s="820"/>
      <c r="F39" s="526"/>
      <c r="G39" s="819"/>
      <c r="H39" s="820"/>
      <c r="I39" s="819"/>
      <c r="J39" s="820"/>
      <c r="K39" s="819" t="str">
        <f>IF(OR(D39&lt;2,D39="",I39="",I39&lt;1,I39&gt;D39-1,F39="",F39&lt;=1,F39&gt;11,AND(D39&gt;=5,I39&gt;=5)),"",IF(D39&gt;=5,VLOOKUP(I39,tableau!$C$1:$M$6,HLOOKUP(F39,tableau!$C$1:$M$1,1,FALSE),FALSE),IF(D39=4,VLOOKUP(I39,tableau!$C$7:$M$9,HLOOKUP(F39,tableau!$C$1:$M$1,1,FALSE),FALSE),IF(D39=3,VLOOKUP(I39,tableau!$C$10:$M$11,HLOOKUP(F39,tableau!$C$1:$M$1,1,FALSE),FALSE),IF(D39=2,VLOOKUP(I39,tableau!$C$12:$M$12,HLOOKUP(F39,tableau!$C$1:$M$1,1,FALSE),FALSE),"")))))</f>
        <v/>
      </c>
      <c r="L39" s="928"/>
      <c r="M39" s="212"/>
    </row>
    <row r="40" spans="1:13" ht="13.5" thickBot="1" x14ac:dyDescent="0.25">
      <c r="A40" s="352" t="str">
        <f>+gestion!$W$18</f>
        <v>Invitation St-Eustache</v>
      </c>
      <c r="B40" s="929"/>
      <c r="C40" s="930"/>
      <c r="D40" s="929"/>
      <c r="E40" s="930"/>
      <c r="F40" s="596"/>
      <c r="G40" s="929"/>
      <c r="H40" s="930"/>
      <c r="I40" s="929"/>
      <c r="J40" s="930"/>
      <c r="K40" s="837" t="str">
        <f>IF(OR(D40&lt;2,D40="",I40="",I40&lt;1,I40&gt;D40-1,F40="",F40&lt;=1,F40&gt;11,AND(D40&gt;=5,I40&gt;=5)),"",IF(D40&gt;=5,VLOOKUP(I40,tableau!$C$1:$M$6,HLOOKUP(F40,tableau!$C$1:$M$1,1,FALSE),FALSE),IF(D40=4,VLOOKUP(I40,tableau!$C$7:$M$9,HLOOKUP(F40,tableau!$C$1:$M$1,1,FALSE),FALSE),IF(D40=3,VLOOKUP(I40,tableau!$C$10:$M$11,HLOOKUP(F40,tableau!$C$1:$M$1,1,FALSE),FALSE),IF(D40=2,VLOOKUP(I40,tableau!$C$12:$M$12,HLOOKUP(F40,tableau!$C$1:$M$1,1,FALSE),FALSE),"")))))</f>
        <v/>
      </c>
      <c r="L40" s="931"/>
      <c r="M40" s="212"/>
    </row>
    <row r="41" spans="1:13" ht="13.5" thickTop="1" x14ac:dyDescent="0.2">
      <c r="A41" s="283" t="str">
        <f>+gestion!$W$24</f>
        <v>Au choix</v>
      </c>
      <c r="B41" s="839"/>
      <c r="C41" s="840"/>
      <c r="D41" s="839"/>
      <c r="E41" s="840"/>
      <c r="F41" s="597"/>
      <c r="G41" s="936"/>
      <c r="H41" s="937"/>
      <c r="I41" s="936"/>
      <c r="J41" s="937"/>
      <c r="K41" s="932" t="str">
        <f>IF(OR(D41&lt;2,D41="",I41="",I41&lt;1,I41&gt;D41-1,F41="",F41&lt;=1,F41&gt;11,AND(D41&gt;=5,I41&gt;=5)),"",IF(D41&gt;=5,VLOOKUP(I41,tableau!$C$1:$M$6,HLOOKUP(F41,tableau!$C$1:$M$1,1,FALSE),FALSE),IF(D41=4,VLOOKUP(I41,tableau!$C$7:$M$9,HLOOKUP(F41,tableau!$C$1:$M$1,1,FALSE),FALSE),IF(D41=3,VLOOKUP(I41,tableau!$C$10:$M$11,HLOOKUP(F41,tableau!$C$1:$M$1,1,FALSE),FALSE),IF(D41=2,VLOOKUP(I41,tableau!$C$12:$M$12,HLOOKUP(F41,tableau!$C$1:$M$1,1,FALSE),FALSE),"")))))</f>
        <v/>
      </c>
      <c r="L41" s="933"/>
      <c r="M41" s="212"/>
    </row>
    <row r="42" spans="1:13" s="264" customFormat="1" x14ac:dyDescent="0.2">
      <c r="A42" s="938" t="s">
        <v>413</v>
      </c>
      <c r="B42" s="938"/>
      <c r="C42" s="938"/>
      <c r="D42" s="938"/>
      <c r="E42" s="938"/>
      <c r="F42" s="938"/>
      <c r="G42" s="938"/>
      <c r="H42" s="938"/>
      <c r="I42" s="938"/>
      <c r="J42" s="938"/>
      <c r="K42" s="927">
        <f>SUM(K37:L41)</f>
        <v>0</v>
      </c>
      <c r="L42" s="927"/>
    </row>
    <row r="43" spans="1:13" x14ac:dyDescent="0.2">
      <c r="A43" s="282" t="str">
        <f>+gestion!$W$22</f>
        <v>STAR Michel-Proulx</v>
      </c>
      <c r="B43" s="837"/>
      <c r="C43" s="838"/>
      <c r="D43" s="837"/>
      <c r="E43" s="838"/>
      <c r="F43" s="947"/>
      <c r="G43" s="826"/>
      <c r="H43" s="827"/>
      <c r="I43" s="837"/>
      <c r="J43" s="838"/>
      <c r="K43" s="830" t="str">
        <f>IF(OR(D43&lt;2,D43="",I43="",I43&lt;1,I43&gt;D43-1,F43="",F43&lt;=1,F43&gt;11,AND(D43&gt;=5,I43&gt;=5)),"",IF(D43&gt;=5,VLOOKUP(I43,tableau!$C$1:$M$6,HLOOKUP(F43,tableau!$C$1:$M$1,1,FALSE),FALSE),IF(D43=4,VLOOKUP(I43,tableau!$C$7:$M$9,HLOOKUP(F43,tableau!$C$1:$M$1,1,FALSE),FALSE),IF(D43=3,VLOOKUP(I43,tableau!$C$10:$M$11,HLOOKUP(F43,tableau!$C$1:$M$1,1,FALSE),FALSE),IF(D43=2,VLOOKUP(I43,tableau!$C$12:$M$12,HLOOKUP(F43,tableau!$C$1:$M$1,1,FALSE),FALSE),"")))))</f>
        <v/>
      </c>
      <c r="L43" s="831"/>
      <c r="M43" s="212"/>
    </row>
    <row r="44" spans="1:13" x14ac:dyDescent="0.2">
      <c r="A44" s="283" t="str">
        <f>gestion!$X$21</f>
        <v>Finale Régionale</v>
      </c>
      <c r="B44" s="839"/>
      <c r="C44" s="840"/>
      <c r="D44" s="839"/>
      <c r="E44" s="840"/>
      <c r="F44" s="948"/>
      <c r="G44" s="828"/>
      <c r="H44" s="829"/>
      <c r="I44" s="839"/>
      <c r="J44" s="840"/>
      <c r="K44" s="832"/>
      <c r="L44" s="833"/>
      <c r="M44" s="212"/>
    </row>
    <row r="45" spans="1:13" x14ac:dyDescent="0.2">
      <c r="A45" s="282" t="str">
        <f>+gestion!$W$22</f>
        <v>STAR Michel-Proulx</v>
      </c>
      <c r="B45" s="848"/>
      <c r="C45" s="848"/>
      <c r="D45" s="848"/>
      <c r="E45" s="848"/>
      <c r="F45" s="947"/>
      <c r="G45" s="826"/>
      <c r="H45" s="827"/>
      <c r="I45" s="837"/>
      <c r="J45" s="838"/>
      <c r="K45" s="830">
        <f>IF(ISTEXT(I45)=TRUE,0,IF(I45&gt;=1,IF(I45&gt;=11,1,HLOOKUP(I45,tableau!$C$16:$L$18,2,FALSE)),0))</f>
        <v>0</v>
      </c>
      <c r="L45" s="831"/>
      <c r="M45" s="212"/>
    </row>
    <row r="46" spans="1:13" x14ac:dyDescent="0.2">
      <c r="A46" s="283" t="str">
        <f>+gestion!$X$16</f>
        <v>Finale Provinciale</v>
      </c>
      <c r="B46" s="848"/>
      <c r="C46" s="848"/>
      <c r="D46" s="848"/>
      <c r="E46" s="848"/>
      <c r="F46" s="948"/>
      <c r="G46" s="828"/>
      <c r="H46" s="829"/>
      <c r="I46" s="839"/>
      <c r="J46" s="840"/>
      <c r="K46" s="832"/>
      <c r="L46" s="833"/>
      <c r="M46" s="212"/>
    </row>
    <row r="47" spans="1:13" s="264" customFormat="1" x14ac:dyDescent="0.2">
      <c r="A47" s="593"/>
      <c r="D47" s="593"/>
      <c r="E47" s="593"/>
      <c r="F47" s="593"/>
      <c r="G47" s="593"/>
      <c r="H47" s="593"/>
      <c r="I47" s="593"/>
      <c r="J47" s="527" t="s">
        <v>36</v>
      </c>
      <c r="K47" s="920">
        <f>SUM(K42:L46)</f>
        <v>0</v>
      </c>
      <c r="L47" s="920"/>
    </row>
    <row r="48" spans="1:13" ht="15" x14ac:dyDescent="0.25">
      <c r="A48" s="353"/>
      <c r="B48" s="353"/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</row>
    <row r="49" spans="1:13" ht="15.75" x14ac:dyDescent="0.25">
      <c r="A49" s="312"/>
      <c r="B49" s="312"/>
      <c r="C49" s="312"/>
      <c r="D49" s="312"/>
      <c r="E49" s="312"/>
      <c r="F49" s="312"/>
      <c r="G49" s="312"/>
      <c r="H49" s="312"/>
      <c r="I49" s="312"/>
      <c r="J49" s="312"/>
      <c r="K49" s="312"/>
      <c r="L49" s="312"/>
      <c r="M49" s="312"/>
    </row>
    <row r="50" spans="1:13" x14ac:dyDescent="0.2">
      <c r="H50" s="210"/>
    </row>
    <row r="51" spans="1:13" x14ac:dyDescent="0.2">
      <c r="B51" s="339" t="s">
        <v>52</v>
      </c>
      <c r="C51" s="339"/>
      <c r="F51" s="781" t="str">
        <f>+'données a remplir'!$F$8</f>
        <v/>
      </c>
      <c r="G51" s="781"/>
      <c r="H51" s="781"/>
      <c r="I51" s="781"/>
      <c r="J51" s="781"/>
      <c r="L51" s="212"/>
      <c r="M51" s="212"/>
    </row>
    <row r="52" spans="1:13" x14ac:dyDescent="0.2">
      <c r="B52" s="339"/>
      <c r="C52" s="245"/>
      <c r="F52" s="245"/>
      <c r="G52" s="245"/>
      <c r="H52" s="245"/>
      <c r="I52" s="245"/>
      <c r="J52" s="245"/>
      <c r="L52" s="212"/>
      <c r="M52" s="212"/>
    </row>
    <row r="53" spans="1:13" x14ac:dyDescent="0.2">
      <c r="B53" s="339" t="s">
        <v>53</v>
      </c>
      <c r="C53" s="339"/>
      <c r="F53" s="781" t="str">
        <f>+'données a remplir'!$F$9</f>
        <v/>
      </c>
      <c r="G53" s="781"/>
      <c r="H53" s="781"/>
      <c r="I53" s="781"/>
      <c r="J53" s="781"/>
      <c r="L53" s="212"/>
      <c r="M53" s="212"/>
    </row>
    <row r="54" spans="1:13" x14ac:dyDescent="0.2">
      <c r="B54" s="339"/>
      <c r="C54" s="245"/>
      <c r="F54" s="245"/>
      <c r="G54" s="245"/>
      <c r="H54" s="245"/>
      <c r="I54" s="245"/>
      <c r="J54" s="245"/>
      <c r="L54" s="212"/>
      <c r="M54" s="212"/>
    </row>
    <row r="55" spans="1:13" x14ac:dyDescent="0.2">
      <c r="B55" s="780" t="s">
        <v>54</v>
      </c>
      <c r="C55" s="780"/>
      <c r="F55" s="781" t="str">
        <f>+'données a remplir'!$F$10</f>
        <v/>
      </c>
      <c r="G55" s="781"/>
      <c r="H55" s="781"/>
      <c r="I55" s="781"/>
      <c r="J55" s="781"/>
      <c r="L55" s="212"/>
      <c r="M55" s="212"/>
    </row>
  </sheetData>
  <sheetProtection algorithmName="SHA-512" hashValue="0GtlsV30PdeFPn14n0u44ZhDnLstR4u4CLRVD9S15gkmoYHBlXyQ4Rq6Bvn7eHcTN0Tp7G/xNl81La4HBVcEig==" saltValue="V+FCcD/TKEd88x+mjj8DFQ==" spinCount="100000" sheet="1"/>
  <protectedRanges>
    <protectedRange sqref="B37:C37 B41:C41 D37:J41 D43:J46" name="Plage2_1"/>
    <protectedRange sqref="B8:F10 J8:M10" name="Plage1_3_2"/>
  </protectedRanges>
  <mergeCells count="86">
    <mergeCell ref="D11:E11"/>
    <mergeCell ref="B55:C55"/>
    <mergeCell ref="F55:J55"/>
    <mergeCell ref="B45:C46"/>
    <mergeCell ref="D45:E46"/>
    <mergeCell ref="B41:C41"/>
    <mergeCell ref="D41:E41"/>
    <mergeCell ref="A42:J42"/>
    <mergeCell ref="F51:J51"/>
    <mergeCell ref="F53:J53"/>
    <mergeCell ref="B43:C44"/>
    <mergeCell ref="D43:E44"/>
    <mergeCell ref="G41:H41"/>
    <mergeCell ref="I41:J41"/>
    <mergeCell ref="B8:F8"/>
    <mergeCell ref="F11:G11"/>
    <mergeCell ref="A2:M2"/>
    <mergeCell ref="A3:M3"/>
    <mergeCell ref="A4:M4"/>
    <mergeCell ref="A5:M5"/>
    <mergeCell ref="A6:M6"/>
    <mergeCell ref="B11:C11"/>
    <mergeCell ref="A7:M7"/>
    <mergeCell ref="H9:I9"/>
    <mergeCell ref="H11:I11"/>
    <mergeCell ref="H8:I8"/>
    <mergeCell ref="J8:M8"/>
    <mergeCell ref="B10:F10"/>
    <mergeCell ref="H10:I10"/>
    <mergeCell ref="J10:M10"/>
    <mergeCell ref="A30:M30"/>
    <mergeCell ref="A26:M26"/>
    <mergeCell ref="A27:M27"/>
    <mergeCell ref="B37:C37"/>
    <mergeCell ref="D37:E37"/>
    <mergeCell ref="I36:J36"/>
    <mergeCell ref="K36:L36"/>
    <mergeCell ref="B36:C36"/>
    <mergeCell ref="D36:E36"/>
    <mergeCell ref="A29:M29"/>
    <mergeCell ref="I37:J37"/>
    <mergeCell ref="K37:L37"/>
    <mergeCell ref="A31:M31"/>
    <mergeCell ref="A32:M32"/>
    <mergeCell ref="A35:F35"/>
    <mergeCell ref="A18:M18"/>
    <mergeCell ref="H23:I23"/>
    <mergeCell ref="A28:M28"/>
    <mergeCell ref="H12:I12"/>
    <mergeCell ref="A15:M15"/>
    <mergeCell ref="A20:M20"/>
    <mergeCell ref="E22:F22"/>
    <mergeCell ref="H22:I22"/>
    <mergeCell ref="E23:F23"/>
    <mergeCell ref="A16:M16"/>
    <mergeCell ref="A17:M17"/>
    <mergeCell ref="B12:F12"/>
    <mergeCell ref="J12:M12"/>
    <mergeCell ref="B40:C40"/>
    <mergeCell ref="D40:E40"/>
    <mergeCell ref="B39:C39"/>
    <mergeCell ref="D39:E39"/>
    <mergeCell ref="G36:H36"/>
    <mergeCell ref="G37:H37"/>
    <mergeCell ref="G39:H39"/>
    <mergeCell ref="B38:C38"/>
    <mergeCell ref="D38:E38"/>
    <mergeCell ref="G38:H38"/>
    <mergeCell ref="I38:J38"/>
    <mergeCell ref="K38:L38"/>
    <mergeCell ref="I39:J39"/>
    <mergeCell ref="K39:L39"/>
    <mergeCell ref="G40:H40"/>
    <mergeCell ref="I40:J40"/>
    <mergeCell ref="K40:L40"/>
    <mergeCell ref="K41:L41"/>
    <mergeCell ref="K47:L47"/>
    <mergeCell ref="F43:F44"/>
    <mergeCell ref="G43:H44"/>
    <mergeCell ref="I43:J44"/>
    <mergeCell ref="K43:L44"/>
    <mergeCell ref="F45:F46"/>
    <mergeCell ref="G45:H46"/>
    <mergeCell ref="I45:J46"/>
    <mergeCell ref="K45:L46"/>
    <mergeCell ref="K42:L42"/>
  </mergeCells>
  <printOptions horizontalCentered="1"/>
  <pageMargins left="0" right="0" top="0.55118110236220474" bottom="0.35433070866141736" header="0.31496062992125984" footer="0.31496062992125984"/>
  <pageSetup scale="83" orientation="portrait" r:id="rId1"/>
  <headerFooter>
    <oddHeader>&amp;LLauréats 2019</oddHeader>
    <oddFooter>&amp;LCandidat 2&amp;C&amp;14PATINAGE LAURENTIDES&amp;R&amp;A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tabColor rgb="FF92D050"/>
    <pageSetUpPr fitToPage="1"/>
  </sheetPr>
  <dimension ref="A1:AD54"/>
  <sheetViews>
    <sheetView zoomScaleNormal="100" workbookViewId="0">
      <selection activeCell="B8" sqref="B8:F8"/>
    </sheetView>
  </sheetViews>
  <sheetFormatPr baseColWidth="10" defaultRowHeight="12.75" x14ac:dyDescent="0.2"/>
  <cols>
    <col min="1" max="1" width="25.85546875" style="210" customWidth="1"/>
    <col min="2" max="7" width="5.28515625" style="210" customWidth="1"/>
    <col min="8" max="8" width="5.28515625" style="211" customWidth="1"/>
    <col min="9" max="12" width="5.28515625" style="210" customWidth="1"/>
    <col min="13" max="13" width="12.140625" style="210" customWidth="1"/>
    <col min="14" max="30" width="11.42578125" style="210" customWidth="1"/>
    <col min="31" max="16384" width="11.42578125" style="212"/>
  </cols>
  <sheetData>
    <row r="1" spans="1:30" x14ac:dyDescent="0.2">
      <c r="A1" s="209"/>
      <c r="B1" s="209"/>
      <c r="C1" s="209"/>
      <c r="D1" s="209"/>
      <c r="E1" s="209"/>
      <c r="F1" s="209"/>
    </row>
    <row r="2" spans="1:30" x14ac:dyDescent="0.2">
      <c r="A2" s="794" t="s">
        <v>14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</row>
    <row r="3" spans="1:30" x14ac:dyDescent="0.2">
      <c r="A3" s="795" t="s">
        <v>43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</row>
    <row r="4" spans="1:30" s="214" customFormat="1" x14ac:dyDescent="0.2">
      <c r="A4" s="796" t="str">
        <f>CONCATENATE(gestion!$P$3,gestion!$Q$11,gestion!$P$4,gestion!$Q$5)</f>
        <v>Du  1 février 2019  au  31 janvier 2020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</row>
    <row r="5" spans="1:30" s="214" customFormat="1" ht="15.75" customHeight="1" x14ac:dyDescent="0.25">
      <c r="A5" s="799" t="s">
        <v>5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  <c r="N5" s="215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</row>
    <row r="6" spans="1:30" s="214" customFormat="1" ht="15.75" customHeight="1" x14ac:dyDescent="0.25">
      <c r="A6" s="801" t="str">
        <f>+gestion!B18</f>
        <v>ATHLÈTE MASCULIN PAR EXCELLENCE - SENIOR EN SIMPLE</v>
      </c>
      <c r="B6" s="801"/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1"/>
      <c r="N6" s="215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</row>
    <row r="8" spans="1:30" x14ac:dyDescent="0.2">
      <c r="A8" s="216" t="s">
        <v>48</v>
      </c>
      <c r="B8" s="790"/>
      <c r="C8" s="790"/>
      <c r="D8" s="790"/>
      <c r="E8" s="790"/>
      <c r="F8" s="790"/>
      <c r="H8" s="800" t="s">
        <v>51</v>
      </c>
      <c r="I8" s="800"/>
      <c r="J8" s="800"/>
      <c r="K8" s="792"/>
      <c r="L8" s="792"/>
      <c r="M8" s="792"/>
    </row>
    <row r="9" spans="1:30" x14ac:dyDescent="0.2">
      <c r="A9" s="216"/>
      <c r="B9" s="217"/>
      <c r="C9" s="217"/>
      <c r="D9" s="217"/>
      <c r="E9" s="217"/>
      <c r="F9" s="217"/>
      <c r="H9" s="258"/>
      <c r="I9" s="258"/>
      <c r="J9" s="258"/>
      <c r="K9" s="218"/>
      <c r="L9" s="218"/>
      <c r="M9" s="218"/>
    </row>
    <row r="10" spans="1:30" x14ac:dyDescent="0.2">
      <c r="A10" s="216" t="s">
        <v>74</v>
      </c>
      <c r="B10" s="790"/>
      <c r="C10" s="790"/>
      <c r="D10" s="790"/>
      <c r="E10" s="790"/>
      <c r="F10" s="790"/>
      <c r="H10" s="791" t="s">
        <v>13</v>
      </c>
      <c r="I10" s="791"/>
      <c r="J10" s="791"/>
      <c r="K10" s="792"/>
      <c r="L10" s="792"/>
      <c r="M10" s="792"/>
    </row>
    <row r="11" spans="1:30" x14ac:dyDescent="0.2">
      <c r="A11" s="258"/>
      <c r="B11" s="802"/>
      <c r="C11" s="802"/>
      <c r="D11" s="800"/>
      <c r="E11" s="800"/>
      <c r="F11" s="802"/>
      <c r="G11" s="802"/>
      <c r="H11" s="219"/>
    </row>
    <row r="12" spans="1:30" x14ac:dyDescent="0.2">
      <c r="A12" s="258" t="s">
        <v>50</v>
      </c>
      <c r="B12" s="790">
        <f>'données a remplir'!$E$7</f>
        <v>0</v>
      </c>
      <c r="C12" s="790"/>
      <c r="D12" s="790"/>
      <c r="E12" s="790"/>
      <c r="F12" s="790"/>
      <c r="H12" s="808" t="s">
        <v>380</v>
      </c>
      <c r="I12" s="808"/>
      <c r="J12" s="808"/>
      <c r="K12" s="807">
        <f>'données a remplir'!$E$6</f>
        <v>0</v>
      </c>
      <c r="L12" s="807"/>
      <c r="M12" s="807"/>
    </row>
    <row r="13" spans="1:30" x14ac:dyDescent="0.2">
      <c r="A13" s="220"/>
      <c r="B13" s="221"/>
      <c r="C13" s="221"/>
      <c r="D13" s="220"/>
      <c r="E13" s="222"/>
      <c r="F13" s="222"/>
    </row>
    <row r="14" spans="1:30" ht="12.6" customHeight="1" x14ac:dyDescent="0.2">
      <c r="A14" s="223" t="s">
        <v>416</v>
      </c>
    </row>
    <row r="15" spans="1:30" ht="15" customHeight="1" x14ac:dyDescent="0.2">
      <c r="A15" s="806" t="str">
        <f>+gestion!V35</f>
        <v>Un seul athlète sera mis en candidature par son Club.</v>
      </c>
      <c r="B15" s="806"/>
      <c r="C15" s="806"/>
      <c r="D15" s="806"/>
      <c r="E15" s="806"/>
      <c r="F15" s="806"/>
      <c r="G15" s="806"/>
      <c r="H15" s="806"/>
      <c r="I15" s="806"/>
      <c r="J15" s="806"/>
      <c r="K15" s="806"/>
      <c r="L15" s="806"/>
      <c r="M15" s="806"/>
      <c r="N15" s="224"/>
      <c r="O15" s="224"/>
      <c r="P15" s="224"/>
      <c r="Q15" s="224"/>
    </row>
    <row r="16" spans="1:30" ht="15" customHeight="1" x14ac:dyDescent="0.2">
      <c r="A16" s="806" t="str">
        <f>+gestion!V36</f>
        <v>L'athlète doit avoir compétitionné à la finale de section dans cette catégorie.</v>
      </c>
      <c r="B16" s="806"/>
      <c r="C16" s="806"/>
      <c r="D16" s="806"/>
      <c r="E16" s="806"/>
      <c r="F16" s="806"/>
      <c r="G16" s="806"/>
      <c r="H16" s="806"/>
      <c r="I16" s="806"/>
      <c r="J16" s="806"/>
      <c r="K16" s="806"/>
      <c r="L16" s="806"/>
      <c r="M16" s="806"/>
    </row>
    <row r="17" spans="1:13" ht="15" customHeight="1" x14ac:dyDescent="0.2">
      <c r="A17" s="225"/>
      <c r="B17" s="222"/>
      <c r="C17" s="222"/>
      <c r="D17" s="222"/>
      <c r="E17" s="222"/>
      <c r="F17" s="226"/>
    </row>
    <row r="18" spans="1:13" ht="15" customHeight="1" x14ac:dyDescent="0.2">
      <c r="A18" s="227" t="s">
        <v>66</v>
      </c>
      <c r="B18" s="222"/>
      <c r="C18" s="222"/>
      <c r="D18" s="222"/>
      <c r="E18" s="222"/>
      <c r="F18" s="226"/>
    </row>
    <row r="19" spans="1:13" ht="15" customHeight="1" x14ac:dyDescent="0.2">
      <c r="A19" s="225"/>
      <c r="B19" s="222"/>
      <c r="C19" s="222"/>
      <c r="D19" s="222"/>
      <c r="E19" s="222"/>
      <c r="F19" s="226"/>
    </row>
    <row r="20" spans="1:13" ht="15" customHeight="1" x14ac:dyDescent="0.2">
      <c r="A20" s="225"/>
      <c r="B20" s="803" t="s">
        <v>377</v>
      </c>
      <c r="C20" s="804"/>
      <c r="D20" s="804"/>
      <c r="E20" s="804"/>
      <c r="F20" s="804"/>
      <c r="G20" s="804"/>
      <c r="H20" s="804"/>
      <c r="I20" s="804"/>
      <c r="J20" s="804"/>
      <c r="K20" s="804"/>
      <c r="L20" s="804"/>
      <c r="M20" s="805"/>
    </row>
    <row r="21" spans="1:13" ht="13.5" thickBot="1" x14ac:dyDescent="0.25">
      <c r="A21" s="228" t="str">
        <f>tableau!A16</f>
        <v>Catégorie</v>
      </c>
      <c r="B21" s="229">
        <v>1</v>
      </c>
      <c r="C21" s="229">
        <v>2</v>
      </c>
      <c r="D21" s="229">
        <v>3</v>
      </c>
      <c r="E21" s="229">
        <v>4</v>
      </c>
      <c r="F21" s="229">
        <v>5</v>
      </c>
      <c r="G21" s="229">
        <v>6</v>
      </c>
      <c r="H21" s="230">
        <v>7</v>
      </c>
      <c r="I21" s="229">
        <v>8</v>
      </c>
      <c r="J21" s="229">
        <v>9</v>
      </c>
      <c r="K21" s="229">
        <v>10</v>
      </c>
      <c r="L21" s="229" t="s">
        <v>378</v>
      </c>
      <c r="M21" s="231" t="s">
        <v>105</v>
      </c>
    </row>
    <row r="22" spans="1:13" ht="64.5" thickTop="1" x14ac:dyDescent="0.2">
      <c r="A22" s="232" t="s">
        <v>379</v>
      </c>
      <c r="B22" s="233">
        <f>tableau!C17</f>
        <v>20</v>
      </c>
      <c r="C22" s="233">
        <f>tableau!D17</f>
        <v>18</v>
      </c>
      <c r="D22" s="233">
        <f>tableau!E17</f>
        <v>16</v>
      </c>
      <c r="E22" s="233">
        <f>tableau!F17</f>
        <v>14</v>
      </c>
      <c r="F22" s="233">
        <f>tableau!G17</f>
        <v>8</v>
      </c>
      <c r="G22" s="233">
        <f>tableau!H17</f>
        <v>7</v>
      </c>
      <c r="H22" s="233">
        <f>tableau!I17</f>
        <v>6</v>
      </c>
      <c r="I22" s="233">
        <f>tableau!J17</f>
        <v>5</v>
      </c>
      <c r="J22" s="233">
        <f>tableau!K17</f>
        <v>4</v>
      </c>
      <c r="K22" s="233">
        <f>tableau!L17</f>
        <v>3</v>
      </c>
      <c r="L22" s="233">
        <f>tableau!M17</f>
        <v>1</v>
      </c>
      <c r="M22" s="234">
        <v>16</v>
      </c>
    </row>
    <row r="23" spans="1:13" ht="63.75" x14ac:dyDescent="0.2">
      <c r="A23" s="235" t="s">
        <v>583</v>
      </c>
      <c r="B23" s="236">
        <f>tableau!C18</f>
        <v>25</v>
      </c>
      <c r="C23" s="236">
        <f>tableau!D18</f>
        <v>23</v>
      </c>
      <c r="D23" s="236">
        <f>tableau!E18</f>
        <v>20</v>
      </c>
      <c r="E23" s="236">
        <f>tableau!F18</f>
        <v>18</v>
      </c>
      <c r="F23" s="236">
        <f>tableau!G18</f>
        <v>11</v>
      </c>
      <c r="G23" s="236">
        <f>tableau!H18</f>
        <v>10</v>
      </c>
      <c r="H23" s="236">
        <f>tableau!I18</f>
        <v>9</v>
      </c>
      <c r="I23" s="236">
        <f>tableau!J18</f>
        <v>8</v>
      </c>
      <c r="J23" s="236">
        <f>tableau!K18</f>
        <v>7</v>
      </c>
      <c r="K23" s="236">
        <f>tableau!L18</f>
        <v>6</v>
      </c>
      <c r="L23" s="236">
        <f>tableau!M18</f>
        <v>3</v>
      </c>
      <c r="M23" s="237">
        <v>20</v>
      </c>
    </row>
    <row r="24" spans="1:13" x14ac:dyDescent="0.2">
      <c r="E24" s="225"/>
      <c r="F24" s="225"/>
    </row>
    <row r="25" spans="1:13" x14ac:dyDescent="0.2">
      <c r="A25" s="223" t="s">
        <v>419</v>
      </c>
    </row>
    <row r="26" spans="1:13" x14ac:dyDescent="0.2">
      <c r="A26" s="782" t="s">
        <v>477</v>
      </c>
      <c r="B26" s="782"/>
      <c r="C26" s="782"/>
      <c r="D26" s="782"/>
      <c r="E26" s="782"/>
      <c r="F26" s="782"/>
      <c r="G26" s="782"/>
      <c r="H26" s="782"/>
      <c r="I26" s="782"/>
      <c r="J26" s="782"/>
      <c r="K26" s="782"/>
      <c r="L26" s="782"/>
      <c r="M26" s="782"/>
    </row>
    <row r="27" spans="1:13" x14ac:dyDescent="0.2">
      <c r="A27" s="782" t="s">
        <v>385</v>
      </c>
      <c r="B27" s="782"/>
      <c r="C27" s="782"/>
      <c r="D27" s="782"/>
      <c r="E27" s="782"/>
      <c r="F27" s="782"/>
      <c r="G27" s="782"/>
      <c r="H27" s="782"/>
      <c r="I27" s="782"/>
      <c r="J27" s="782"/>
      <c r="K27" s="782"/>
      <c r="L27" s="782"/>
      <c r="M27" s="782"/>
    </row>
    <row r="28" spans="1:13" x14ac:dyDescent="0.2">
      <c r="A28" s="782" t="s">
        <v>384</v>
      </c>
      <c r="B28" s="782"/>
      <c r="C28" s="782"/>
      <c r="D28" s="782"/>
      <c r="E28" s="782"/>
      <c r="F28" s="782"/>
      <c r="G28" s="782"/>
      <c r="H28" s="782"/>
      <c r="I28" s="782"/>
      <c r="J28" s="782"/>
      <c r="K28" s="782"/>
      <c r="L28" s="782"/>
      <c r="M28" s="782"/>
    </row>
    <row r="29" spans="1:13" x14ac:dyDescent="0.2">
      <c r="A29" s="608" t="s">
        <v>576</v>
      </c>
      <c r="B29" s="608"/>
      <c r="C29" s="608"/>
      <c r="D29" s="608"/>
      <c r="E29" s="608"/>
      <c r="F29" s="608"/>
      <c r="G29" s="608"/>
      <c r="H29" s="608"/>
      <c r="I29" s="608"/>
      <c r="J29" s="608"/>
      <c r="K29" s="608"/>
      <c r="L29" s="608"/>
      <c r="M29" s="608"/>
    </row>
    <row r="30" spans="1:13" x14ac:dyDescent="0.2">
      <c r="A30" s="250" t="str">
        <f>gestion!V43</f>
        <v xml:space="preserve">N.B. :  Joindre une copie très lisible des résultats de compétition </v>
      </c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</row>
    <row r="31" spans="1:13" x14ac:dyDescent="0.2">
      <c r="A31" s="811"/>
      <c r="B31" s="811"/>
      <c r="C31" s="811"/>
      <c r="D31" s="811"/>
      <c r="E31" s="811"/>
      <c r="F31" s="811"/>
    </row>
    <row r="32" spans="1:13" x14ac:dyDescent="0.2">
      <c r="A32" s="238" t="s">
        <v>31</v>
      </c>
      <c r="B32" s="797" t="s">
        <v>5</v>
      </c>
      <c r="C32" s="798"/>
      <c r="D32" s="786" t="s">
        <v>68</v>
      </c>
      <c r="E32" s="787"/>
      <c r="F32" s="787"/>
      <c r="G32" s="786" t="s">
        <v>32</v>
      </c>
      <c r="H32" s="787"/>
      <c r="I32" s="787"/>
      <c r="J32" s="786" t="s">
        <v>6</v>
      </c>
      <c r="K32" s="787"/>
      <c r="L32" s="239" t="s">
        <v>106</v>
      </c>
    </row>
    <row r="33" spans="1:12" x14ac:dyDescent="0.2">
      <c r="A33" s="240" t="str">
        <f>+gestion!W2</f>
        <v>Minto Summer Skate</v>
      </c>
      <c r="B33" s="788"/>
      <c r="C33" s="789"/>
      <c r="D33" s="810" t="s">
        <v>45</v>
      </c>
      <c r="E33" s="810"/>
      <c r="F33" s="810"/>
      <c r="G33" s="809"/>
      <c r="H33" s="809"/>
      <c r="I33" s="809"/>
      <c r="J33" s="784">
        <f>IF(L33="oui",16,IF(ISTEXT(G33)=TRUE,0,IF(G33&gt;=1,IF(G33&gt;=11,1,HLOOKUP(G33,tableau!$C$16:$L$18,2,FALSE)),0)))</f>
        <v>0</v>
      </c>
      <c r="K33" s="784"/>
      <c r="L33" s="241" t="s">
        <v>383</v>
      </c>
    </row>
    <row r="34" spans="1:12" x14ac:dyDescent="0.2">
      <c r="A34" s="240" t="str">
        <f>+gestion!W3</f>
        <v>Provinciaux d'été</v>
      </c>
      <c r="B34" s="788"/>
      <c r="C34" s="789"/>
      <c r="D34" s="789" t="s">
        <v>45</v>
      </c>
      <c r="E34" s="789"/>
      <c r="F34" s="789"/>
      <c r="G34" s="793"/>
      <c r="H34" s="793"/>
      <c r="I34" s="793"/>
      <c r="J34" s="784">
        <f>IF(L34="oui",16,IF(ISTEXT(G34)=TRUE,0,IF(G34&gt;=1,IF(G34&gt;=11,1,HLOOKUP(G34,tableau!$C$16:$L$18,2,FALSE)),0)))</f>
        <v>0</v>
      </c>
      <c r="K34" s="784"/>
      <c r="L34" s="241" t="s">
        <v>383</v>
      </c>
    </row>
    <row r="35" spans="1:12" x14ac:dyDescent="0.2">
      <c r="A35" s="240" t="str">
        <f>+gestion!W4</f>
        <v>Summer Skate</v>
      </c>
      <c r="B35" s="788"/>
      <c r="C35" s="789"/>
      <c r="D35" s="789" t="s">
        <v>45</v>
      </c>
      <c r="E35" s="789"/>
      <c r="F35" s="789"/>
      <c r="G35" s="793"/>
      <c r="H35" s="793"/>
      <c r="I35" s="793"/>
      <c r="J35" s="784">
        <f>IF(L35="oui",16,IF(ISTEXT(G35)=TRUE,0,IF(G35&gt;=1,IF(G35&gt;=11,1,HLOOKUP(G35,tableau!$C$16:$L$18,2,FALSE)),0)))</f>
        <v>0</v>
      </c>
      <c r="K35" s="784"/>
      <c r="L35" s="241" t="s">
        <v>383</v>
      </c>
    </row>
    <row r="36" spans="1:12" x14ac:dyDescent="0.2">
      <c r="A36" s="240" t="str">
        <f>+gestion!W6</f>
        <v>O.E.S. Autumn Skate</v>
      </c>
      <c r="B36" s="788"/>
      <c r="C36" s="789"/>
      <c r="D36" s="789" t="s">
        <v>45</v>
      </c>
      <c r="E36" s="789"/>
      <c r="F36" s="789"/>
      <c r="G36" s="793"/>
      <c r="H36" s="793"/>
      <c r="I36" s="793"/>
      <c r="J36" s="784">
        <f>IF(L36="oui",16,IF(ISTEXT(G36)=TRUE,0,IF(G36&gt;=1,IF(G36&gt;=11,1,HLOOKUP(G36,tableau!$C$16:$L$18,2,FALSE)),0)))</f>
        <v>0</v>
      </c>
      <c r="K36" s="784"/>
      <c r="L36" s="241" t="s">
        <v>383</v>
      </c>
    </row>
    <row r="37" spans="1:12" x14ac:dyDescent="0.2">
      <c r="A37" s="240" t="str">
        <f>+gestion!W7</f>
        <v>Georges-Ethier</v>
      </c>
      <c r="B37" s="788"/>
      <c r="C37" s="789"/>
      <c r="D37" s="789" t="s">
        <v>45</v>
      </c>
      <c r="E37" s="789"/>
      <c r="F37" s="789"/>
      <c r="G37" s="793"/>
      <c r="H37" s="793"/>
      <c r="I37" s="793"/>
      <c r="J37" s="784">
        <f>IF(L37="oui",16,IF(ISTEXT(G37)=TRUE,0,IF(G37&gt;=1,IF(G37&gt;=11,1,HLOOKUP(G37,tableau!$C$16:$L$18,2,FALSE)),0)))</f>
        <v>0</v>
      </c>
      <c r="K37" s="784"/>
      <c r="L37" s="241" t="s">
        <v>383</v>
      </c>
    </row>
    <row r="38" spans="1:12" x14ac:dyDescent="0.2">
      <c r="A38" s="240" t="str">
        <f>+gestion!W8</f>
        <v>Section A</v>
      </c>
      <c r="B38" s="788"/>
      <c r="C38" s="789"/>
      <c r="D38" s="789" t="s">
        <v>45</v>
      </c>
      <c r="E38" s="789"/>
      <c r="F38" s="789"/>
      <c r="G38" s="793"/>
      <c r="H38" s="793"/>
      <c r="I38" s="793"/>
      <c r="J38" s="784">
        <f>IF(L38="oui",16,IF(ISTEXT(G38)=TRUE,0,IF(G38&gt;=1,IF(G38&gt;=11,1,HLOOKUP(G38,tableau!$C$16:$L$18,2,FALSE)),0)))</f>
        <v>0</v>
      </c>
      <c r="K38" s="784"/>
      <c r="L38" s="241" t="s">
        <v>383</v>
      </c>
    </row>
    <row r="39" spans="1:12" x14ac:dyDescent="0.2">
      <c r="A39" s="240" t="str">
        <f>+gestion!W9</f>
        <v>Défi Patinage Canada</v>
      </c>
      <c r="B39" s="788"/>
      <c r="C39" s="789"/>
      <c r="D39" s="789" t="s">
        <v>45</v>
      </c>
      <c r="E39" s="789"/>
      <c r="F39" s="789"/>
      <c r="G39" s="793"/>
      <c r="H39" s="793"/>
      <c r="I39" s="793"/>
      <c r="J39" s="784">
        <f>IF(L39="oui",20,IF(ISTEXT(G39)=TRUE,0,IF(G39&gt;=1,IF(G39&gt;=11,3,HLOOKUP(G39,tableau!$C$16:$L$18,3,FALSE)),0)))</f>
        <v>0</v>
      </c>
      <c r="K39" s="784"/>
      <c r="L39" s="241" t="s">
        <v>383</v>
      </c>
    </row>
    <row r="40" spans="1:12" x14ac:dyDescent="0.2">
      <c r="A40" s="317" t="s">
        <v>577</v>
      </c>
      <c r="B40" s="788"/>
      <c r="C40" s="789"/>
      <c r="D40" s="788" t="s">
        <v>45</v>
      </c>
      <c r="E40" s="789"/>
      <c r="F40" s="789"/>
      <c r="G40" s="793"/>
      <c r="H40" s="793"/>
      <c r="I40" s="793"/>
      <c r="J40" s="784">
        <f>IF(L40="oui",20,IF(ISTEXT(G40)=TRUE,0,IF(G40&gt;=1,IF(G40&gt;=11,3,HLOOKUP(G40,tableau!$C$16:$L$18,3,FALSE)),0)))</f>
        <v>0</v>
      </c>
      <c r="K40" s="784"/>
      <c r="L40" s="241" t="s">
        <v>383</v>
      </c>
    </row>
    <row r="41" spans="1:12" x14ac:dyDescent="0.2">
      <c r="A41" s="240" t="str">
        <f>+gestion!W10</f>
        <v>Championnats Canadiens</v>
      </c>
      <c r="B41" s="788"/>
      <c r="C41" s="789"/>
      <c r="D41" s="789" t="s">
        <v>45</v>
      </c>
      <c r="E41" s="789"/>
      <c r="F41" s="789"/>
      <c r="G41" s="793"/>
      <c r="H41" s="793"/>
      <c r="I41" s="793"/>
      <c r="J41" s="784">
        <f>IF(L41="oui",20,IF(ISTEXT(G41)=TRUE,0,IF(G41&gt;=1,IF(G41&gt;=11,3,HLOOKUP(G41,tableau!$C$16:$L$18,3,FALSE)),0)))</f>
        <v>0</v>
      </c>
      <c r="K41" s="784"/>
      <c r="L41" s="241" t="s">
        <v>383</v>
      </c>
    </row>
    <row r="42" spans="1:12" x14ac:dyDescent="0.2">
      <c r="A42" s="240" t="str">
        <f>_xlfn.CONCAT(gestion!W11," 1")</f>
        <v>Internationale 1</v>
      </c>
      <c r="B42" s="788"/>
      <c r="C42" s="789"/>
      <c r="D42" s="789" t="s">
        <v>45</v>
      </c>
      <c r="E42" s="789"/>
      <c r="F42" s="789"/>
      <c r="G42" s="793"/>
      <c r="H42" s="793"/>
      <c r="I42" s="793"/>
      <c r="J42" s="784">
        <f>IF(L42="oui",20,IF(ISTEXT(G42)=TRUE,0,IF(G42&gt;=1,IF(G42&gt;=11,3,HLOOKUP(G42,tableau!$C$16:$L$18,3,FALSE)),0)))</f>
        <v>0</v>
      </c>
      <c r="K42" s="784"/>
      <c r="L42" s="241" t="s">
        <v>383</v>
      </c>
    </row>
    <row r="43" spans="1:12" x14ac:dyDescent="0.2">
      <c r="A43" s="240" t="str">
        <f>_xlfn.CONCAT(gestion!W11," 2")</f>
        <v>Internationale 2</v>
      </c>
      <c r="B43" s="788"/>
      <c r="C43" s="789"/>
      <c r="D43" s="789" t="s">
        <v>45</v>
      </c>
      <c r="E43" s="789"/>
      <c r="F43" s="789"/>
      <c r="G43" s="793"/>
      <c r="H43" s="793"/>
      <c r="I43" s="793"/>
      <c r="J43" s="784">
        <f>IF(L43="oui",20,IF(ISTEXT(G43)=TRUE,0,IF(G43&gt;=1,IF(G43&gt;=11,3,HLOOKUP(G43,tableau!$C$16:$L$18,3,FALSE)),0)))</f>
        <v>0</v>
      </c>
      <c r="K43" s="784"/>
      <c r="L43" s="241" t="s">
        <v>383</v>
      </c>
    </row>
    <row r="44" spans="1:12" x14ac:dyDescent="0.2">
      <c r="A44" s="242" t="str">
        <f>_xlfn.CONCAT(gestion!W11," 3")</f>
        <v>Internationale 3</v>
      </c>
      <c r="B44" s="812"/>
      <c r="C44" s="813"/>
      <c r="D44" s="813" t="s">
        <v>45</v>
      </c>
      <c r="E44" s="813"/>
      <c r="F44" s="813"/>
      <c r="G44" s="814"/>
      <c r="H44" s="814"/>
      <c r="I44" s="814"/>
      <c r="J44" s="784">
        <f>IF(L44="oui",20,IF(ISTEXT(G44)=TRUE,0,IF(G44&gt;=1,IF(G44&gt;=11,3,HLOOKUP(G44,tableau!$C$16:$L$18,3,FALSE)),0)))</f>
        <v>0</v>
      </c>
      <c r="K44" s="784"/>
      <c r="L44" s="243" t="s">
        <v>383</v>
      </c>
    </row>
    <row r="45" spans="1:12" ht="13.5" thickBot="1" x14ac:dyDescent="0.25">
      <c r="A45" s="225"/>
      <c r="B45" s="225"/>
      <c r="E45" s="222"/>
      <c r="F45" s="222"/>
      <c r="G45" s="785" t="s">
        <v>36</v>
      </c>
      <c r="H45" s="785"/>
      <c r="I45" s="785"/>
      <c r="J45" s="783">
        <f>SUM(J33:J44)</f>
        <v>0</v>
      </c>
      <c r="K45" s="783"/>
    </row>
    <row r="46" spans="1:12" ht="13.5" thickTop="1" x14ac:dyDescent="0.2">
      <c r="A46" s="225"/>
      <c r="B46" s="222"/>
      <c r="C46" s="222"/>
      <c r="D46" s="244"/>
      <c r="E46" s="244"/>
      <c r="F46" s="226"/>
    </row>
    <row r="50" spans="2:13" x14ac:dyDescent="0.2">
      <c r="B50" s="780" t="s">
        <v>52</v>
      </c>
      <c r="C50" s="780"/>
      <c r="D50" s="780"/>
      <c r="E50" s="780"/>
      <c r="F50" s="780"/>
      <c r="H50" s="781" t="str">
        <f>+'données a remplir'!F8</f>
        <v/>
      </c>
      <c r="I50" s="781"/>
      <c r="J50" s="781"/>
      <c r="K50" s="781"/>
      <c r="L50" s="781"/>
      <c r="M50" s="781"/>
    </row>
    <row r="51" spans="2:13" x14ac:dyDescent="0.2">
      <c r="B51" s="257"/>
      <c r="C51" s="257"/>
      <c r="D51" s="245"/>
      <c r="H51" s="245"/>
      <c r="I51" s="245"/>
      <c r="J51" s="245"/>
    </row>
    <row r="52" spans="2:13" x14ac:dyDescent="0.2">
      <c r="B52" s="780" t="s">
        <v>53</v>
      </c>
      <c r="C52" s="780"/>
      <c r="D52" s="780"/>
      <c r="E52" s="780"/>
      <c r="F52" s="780"/>
      <c r="H52" s="781" t="str">
        <f>+'données a remplir'!F9</f>
        <v/>
      </c>
      <c r="I52" s="781"/>
      <c r="J52" s="781"/>
      <c r="K52" s="781"/>
      <c r="L52" s="781"/>
      <c r="M52" s="781"/>
    </row>
    <row r="53" spans="2:13" x14ac:dyDescent="0.2">
      <c r="B53" s="257"/>
      <c r="C53" s="257"/>
      <c r="D53" s="245"/>
      <c r="H53" s="245"/>
      <c r="I53" s="245"/>
      <c r="J53" s="245"/>
    </row>
    <row r="54" spans="2:13" x14ac:dyDescent="0.2">
      <c r="B54" s="780" t="s">
        <v>54</v>
      </c>
      <c r="C54" s="780"/>
      <c r="D54" s="780"/>
      <c r="E54" s="780"/>
      <c r="F54" s="780"/>
      <c r="H54" s="781" t="str">
        <f>+'données a remplir'!F10</f>
        <v/>
      </c>
      <c r="I54" s="781"/>
      <c r="J54" s="781"/>
      <c r="K54" s="781"/>
      <c r="L54" s="781"/>
      <c r="M54" s="781"/>
    </row>
  </sheetData>
  <sheetProtection algorithmName="SHA-512" hashValue="wE4Q7TNvUjFIIRLyvbzvQF9WztgI2bK+9zaGY7seJCIzFCrsQSxGnvqTaKdEqIztEg4tSYEhmD7NssAHpSpeGA==" saltValue="qcPbK8d1ZOhnGdurk6kT6g==" spinCount="100000" sheet="1"/>
  <protectedRanges>
    <protectedRange sqref="A42:A44 B33:C44" name="Plage1_1_1"/>
    <protectedRange sqref="G33:I44 L37:L39" name="Plage1_2_1"/>
    <protectedRange sqref="B8:F10 K8:M10" name="Plage1"/>
  </protectedRanges>
  <mergeCells count="84">
    <mergeCell ref="J42:K42"/>
    <mergeCell ref="G36:I36"/>
    <mergeCell ref="B54:F54"/>
    <mergeCell ref="H54:M54"/>
    <mergeCell ref="B41:C41"/>
    <mergeCell ref="B42:C42"/>
    <mergeCell ref="D41:F41"/>
    <mergeCell ref="B43:C43"/>
    <mergeCell ref="D43:F43"/>
    <mergeCell ref="G43:I43"/>
    <mergeCell ref="J43:K43"/>
    <mergeCell ref="D42:F42"/>
    <mergeCell ref="B44:C44"/>
    <mergeCell ref="D44:F44"/>
    <mergeCell ref="G41:I41"/>
    <mergeCell ref="G44:I44"/>
    <mergeCell ref="J44:K44"/>
    <mergeCell ref="G42:I42"/>
    <mergeCell ref="J40:K40"/>
    <mergeCell ref="B39:C39"/>
    <mergeCell ref="D39:F39"/>
    <mergeCell ref="G33:I33"/>
    <mergeCell ref="G34:I34"/>
    <mergeCell ref="G39:I39"/>
    <mergeCell ref="D33:F33"/>
    <mergeCell ref="B40:C40"/>
    <mergeCell ref="D40:F40"/>
    <mergeCell ref="G40:I40"/>
    <mergeCell ref="G35:I35"/>
    <mergeCell ref="D38:F38"/>
    <mergeCell ref="D34:F34"/>
    <mergeCell ref="D37:F37"/>
    <mergeCell ref="H8:J8"/>
    <mergeCell ref="A6:M6"/>
    <mergeCell ref="F11:G11"/>
    <mergeCell ref="G37:I37"/>
    <mergeCell ref="B11:C11"/>
    <mergeCell ref="D11:E11"/>
    <mergeCell ref="B20:M20"/>
    <mergeCell ref="A16:M16"/>
    <mergeCell ref="B12:F12"/>
    <mergeCell ref="K12:M12"/>
    <mergeCell ref="H12:J12"/>
    <mergeCell ref="A15:M15"/>
    <mergeCell ref="A31:F31"/>
    <mergeCell ref="A26:M26"/>
    <mergeCell ref="A2:M2"/>
    <mergeCell ref="A3:M3"/>
    <mergeCell ref="A4:M4"/>
    <mergeCell ref="B32:C32"/>
    <mergeCell ref="B33:C33"/>
    <mergeCell ref="A5:M5"/>
    <mergeCell ref="B34:C34"/>
    <mergeCell ref="J41:K41"/>
    <mergeCell ref="G32:I32"/>
    <mergeCell ref="B8:F8"/>
    <mergeCell ref="H10:J10"/>
    <mergeCell ref="K8:M8"/>
    <mergeCell ref="K10:M10"/>
    <mergeCell ref="B10:F10"/>
    <mergeCell ref="D32:F32"/>
    <mergeCell ref="G38:I38"/>
    <mergeCell ref="B35:C35"/>
    <mergeCell ref="B36:C36"/>
    <mergeCell ref="B37:C37"/>
    <mergeCell ref="B38:C38"/>
    <mergeCell ref="D35:F35"/>
    <mergeCell ref="D36:F36"/>
    <mergeCell ref="B52:F52"/>
    <mergeCell ref="H50:M50"/>
    <mergeCell ref="H52:M52"/>
    <mergeCell ref="A27:M27"/>
    <mergeCell ref="A28:M28"/>
    <mergeCell ref="J45:K45"/>
    <mergeCell ref="J37:K37"/>
    <mergeCell ref="J38:K38"/>
    <mergeCell ref="J39:K39"/>
    <mergeCell ref="B50:F50"/>
    <mergeCell ref="G45:I45"/>
    <mergeCell ref="J32:K32"/>
    <mergeCell ref="J33:K33"/>
    <mergeCell ref="J34:K34"/>
    <mergeCell ref="J35:K35"/>
    <mergeCell ref="J36:K36"/>
  </mergeCells>
  <phoneticPr fontId="0" type="noConversion"/>
  <dataValidations count="1">
    <dataValidation type="list" allowBlank="1" showInputMessage="1" showErrorMessage="1" promptTitle="Menu_BYE" sqref="L33:L44" xr:uid="{00000000-0002-0000-0200-000000000000}">
      <formula1>Menu_Bye</formula1>
    </dataValidation>
  </dataValidations>
  <printOptions horizontalCentered="1"/>
  <pageMargins left="0" right="0" top="0.39370078740157483" bottom="0.31496062992125984" header="0.19685039370078741" footer="0.31496062992125984"/>
  <pageSetup scale="90" orientation="portrait" r:id="rId1"/>
  <headerFooter alignWithMargins="0">
    <oddHeader>&amp;L&amp;12Lauréats 2019</oddHeader>
    <oddFooter>&amp;C&amp;14PATINAGE LAURENTIDES&amp;R&amp;A</oddFooter>
  </headerFooter>
  <cellWatches>
    <cellWatch r="J33"/>
    <cellWatch r="J34"/>
    <cellWatch r="J35"/>
    <cellWatch r="J36"/>
    <cellWatch r="J37"/>
    <cellWatch r="J38"/>
    <cellWatch r="J39"/>
    <cellWatch r="J41"/>
    <cellWatch r="J42"/>
    <cellWatch r="J45"/>
  </cellWatche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gestion!$J$21:$J$27</xm:f>
          </x14:formula1>
          <xm:sqref>B33:C44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rgb="FF92D050"/>
  </sheetPr>
  <dimension ref="A1:AD55"/>
  <sheetViews>
    <sheetView showGridLines="0" topLeftCell="A4" zoomScaleNormal="100" workbookViewId="0">
      <selection activeCell="B8" sqref="B8:F8"/>
    </sheetView>
  </sheetViews>
  <sheetFormatPr baseColWidth="10" defaultRowHeight="12.75" x14ac:dyDescent="0.2"/>
  <cols>
    <col min="1" max="1" width="25.85546875" style="210" customWidth="1"/>
    <col min="2" max="3" width="8" style="210" customWidth="1"/>
    <col min="4" max="4" width="8.85546875" style="210" customWidth="1"/>
    <col min="5" max="5" width="8" style="210" customWidth="1"/>
    <col min="6" max="6" width="10.85546875" style="210" customWidth="1"/>
    <col min="7" max="7" width="8" style="210" customWidth="1"/>
    <col min="8" max="8" width="8" style="211" customWidth="1"/>
    <col min="9" max="12" width="8" style="210" customWidth="1"/>
    <col min="13" max="13" width="7.28515625" style="210" customWidth="1"/>
    <col min="14" max="16384" width="11.42578125" style="212"/>
  </cols>
  <sheetData>
    <row r="1" spans="1:30" x14ac:dyDescent="0.2">
      <c r="A1" s="209"/>
      <c r="B1" s="209"/>
      <c r="C1" s="209"/>
      <c r="D1" s="209"/>
      <c r="E1" s="209"/>
      <c r="F1" s="209"/>
    </row>
    <row r="2" spans="1:30" x14ac:dyDescent="0.2">
      <c r="A2" s="794" t="s">
        <v>14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</row>
    <row r="3" spans="1:30" x14ac:dyDescent="0.2">
      <c r="A3" s="795" t="s">
        <v>43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</row>
    <row r="4" spans="1:30" s="214" customForma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</row>
    <row r="5" spans="1:30" s="214" customFormat="1" ht="15.75" customHeight="1" x14ac:dyDescent="0.25">
      <c r="A5" s="799" t="s">
        <v>5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</row>
    <row r="6" spans="1:30" s="214" customFormat="1" ht="15.75" customHeight="1" x14ac:dyDescent="0.2">
      <c r="A6" s="801" t="str">
        <f>gestion!B48</f>
        <v xml:space="preserve"> PATINEUSE RÉGIONALE OPEN - STAR 9-10 ET OR</v>
      </c>
      <c r="B6" s="801"/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1"/>
    </row>
    <row r="7" spans="1:30" ht="20.25" x14ac:dyDescent="0.3">
      <c r="A7" s="891"/>
      <c r="B7" s="891"/>
      <c r="C7" s="891"/>
      <c r="D7" s="891"/>
      <c r="E7" s="891"/>
      <c r="F7" s="891"/>
      <c r="G7" s="891"/>
      <c r="H7" s="891"/>
      <c r="I7" s="891"/>
      <c r="J7" s="891"/>
      <c r="K7" s="891"/>
      <c r="L7" s="891"/>
      <c r="M7" s="891"/>
    </row>
    <row r="8" spans="1:30" x14ac:dyDescent="0.2">
      <c r="A8" s="216" t="s">
        <v>48</v>
      </c>
      <c r="B8" s="790"/>
      <c r="C8" s="790"/>
      <c r="D8" s="790"/>
      <c r="E8" s="790"/>
      <c r="F8" s="790"/>
      <c r="H8" s="800" t="s">
        <v>51</v>
      </c>
      <c r="I8" s="800"/>
      <c r="J8" s="807"/>
      <c r="K8" s="807"/>
      <c r="L8" s="807"/>
      <c r="M8" s="807"/>
    </row>
    <row r="9" spans="1:30" x14ac:dyDescent="0.2">
      <c r="A9" s="216"/>
      <c r="B9" s="217"/>
      <c r="C9" s="217"/>
      <c r="D9" s="217"/>
      <c r="E9" s="217"/>
      <c r="F9" s="217"/>
      <c r="H9" s="800"/>
      <c r="I9" s="800"/>
      <c r="J9" s="307"/>
      <c r="K9" s="308"/>
      <c r="L9" s="308"/>
      <c r="M9" s="308"/>
    </row>
    <row r="10" spans="1:30" x14ac:dyDescent="0.2">
      <c r="A10" s="216" t="s">
        <v>74</v>
      </c>
      <c r="B10" s="790"/>
      <c r="C10" s="790"/>
      <c r="D10" s="790"/>
      <c r="E10" s="790"/>
      <c r="F10" s="790"/>
      <c r="H10" s="800" t="s">
        <v>13</v>
      </c>
      <c r="I10" s="800"/>
      <c r="J10" s="807"/>
      <c r="K10" s="807"/>
      <c r="L10" s="807"/>
      <c r="M10" s="807"/>
    </row>
    <row r="11" spans="1:30" x14ac:dyDescent="0.2">
      <c r="A11" s="340"/>
      <c r="B11" s="802"/>
      <c r="C11" s="802"/>
      <c r="D11" s="800"/>
      <c r="E11" s="800"/>
      <c r="F11" s="802"/>
      <c r="G11" s="802"/>
      <c r="H11" s="800"/>
      <c r="I11" s="800"/>
      <c r="J11" s="309"/>
      <c r="K11" s="309"/>
      <c r="L11" s="309"/>
      <c r="M11" s="309"/>
    </row>
    <row r="12" spans="1:30" x14ac:dyDescent="0.2">
      <c r="A12" s="340" t="s">
        <v>50</v>
      </c>
      <c r="B12" s="790">
        <f>'données a remplir'!E7</f>
        <v>0</v>
      </c>
      <c r="C12" s="790"/>
      <c r="D12" s="790"/>
      <c r="E12" s="790"/>
      <c r="F12" s="790"/>
      <c r="H12" s="808" t="s">
        <v>380</v>
      </c>
      <c r="I12" s="808"/>
      <c r="J12" s="807">
        <f>'données a remplir'!E6</f>
        <v>0</v>
      </c>
      <c r="K12" s="807" t="str">
        <f>+'données a remplir'!F6</f>
        <v/>
      </c>
      <c r="L12" s="807"/>
      <c r="M12" s="807"/>
    </row>
    <row r="13" spans="1:30" x14ac:dyDescent="0.2">
      <c r="A13" s="220"/>
      <c r="B13" s="221"/>
      <c r="C13" s="221"/>
      <c r="D13" s="220"/>
      <c r="E13" s="222"/>
      <c r="F13" s="222"/>
    </row>
    <row r="14" spans="1:30" ht="12.6" customHeight="1" x14ac:dyDescent="0.2">
      <c r="A14" s="223" t="s">
        <v>416</v>
      </c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</row>
    <row r="15" spans="1:30" s="348" customFormat="1" x14ac:dyDescent="0.2">
      <c r="A15" s="945" t="str">
        <f>gestion!$V$41</f>
        <v>Chaque Club enverra 3 candidatures.</v>
      </c>
      <c r="B15" s="945"/>
      <c r="C15" s="945"/>
      <c r="D15" s="945"/>
      <c r="E15" s="945"/>
      <c r="F15" s="945"/>
      <c r="G15" s="945"/>
      <c r="H15" s="945"/>
      <c r="I15" s="945"/>
      <c r="J15" s="945"/>
      <c r="K15" s="945"/>
      <c r="L15" s="945"/>
      <c r="M15" s="945"/>
    </row>
    <row r="16" spans="1:30" s="348" customFormat="1" x14ac:dyDescent="0.2">
      <c r="A16" s="945" t="str">
        <f>gestion!$V$39</f>
        <v>Aucune limite d'âge</v>
      </c>
      <c r="B16" s="945"/>
      <c r="C16" s="945"/>
      <c r="D16" s="945"/>
      <c r="E16" s="945"/>
      <c r="F16" s="945"/>
      <c r="G16" s="945"/>
      <c r="H16" s="945"/>
      <c r="I16" s="945"/>
      <c r="J16" s="945"/>
      <c r="K16" s="945"/>
      <c r="L16" s="945"/>
      <c r="M16" s="945"/>
    </row>
    <row r="17" spans="1:13" s="348" customFormat="1" x14ac:dyDescent="0.2">
      <c r="A17" s="945" t="str">
        <f>gestion!$V$81</f>
        <v>Avoir compétitionné la majorité des compétitions dans la catégorie STAR 9 -10 et/ou Or au cours de la saison</v>
      </c>
      <c r="B17" s="945"/>
      <c r="C17" s="945"/>
      <c r="D17" s="945"/>
      <c r="E17" s="945"/>
      <c r="F17" s="945"/>
      <c r="G17" s="945"/>
      <c r="H17" s="945"/>
      <c r="I17" s="945"/>
      <c r="J17" s="945"/>
      <c r="K17" s="945"/>
      <c r="L17" s="945"/>
      <c r="M17" s="945"/>
    </row>
    <row r="18" spans="1:13" s="348" customFormat="1" x14ac:dyDescent="0.2">
      <c r="A18" s="945" t="str">
        <f>gestion!$V$82</f>
        <v>Les patineuses ayant participés dans la catégorie compétition ne sont pas admis dans cette catégorie</v>
      </c>
      <c r="B18" s="945"/>
      <c r="C18" s="945"/>
      <c r="D18" s="945"/>
      <c r="E18" s="945"/>
      <c r="F18" s="945"/>
      <c r="G18" s="945"/>
      <c r="H18" s="945"/>
      <c r="I18" s="945"/>
      <c r="J18" s="945"/>
      <c r="K18" s="945"/>
      <c r="L18" s="945"/>
      <c r="M18" s="945"/>
    </row>
    <row r="19" spans="1:13" x14ac:dyDescent="0.2">
      <c r="A19" s="220"/>
      <c r="B19" s="221"/>
      <c r="C19" s="221"/>
      <c r="D19" s="220"/>
      <c r="E19" s="222"/>
      <c r="F19" s="222"/>
    </row>
    <row r="20" spans="1:13" ht="15" customHeight="1" x14ac:dyDescent="0.2">
      <c r="A20" s="846" t="s">
        <v>397</v>
      </c>
      <c r="B20" s="846"/>
      <c r="C20" s="846"/>
      <c r="D20" s="846"/>
      <c r="E20" s="846"/>
      <c r="F20" s="846"/>
      <c r="G20" s="846"/>
      <c r="H20" s="846"/>
      <c r="I20" s="846"/>
      <c r="J20" s="846"/>
      <c r="K20" s="846"/>
      <c r="L20" s="846"/>
      <c r="M20" s="846"/>
    </row>
    <row r="21" spans="1:13" ht="15" customHeight="1" x14ac:dyDescent="0.2">
      <c r="A21" s="256"/>
      <c r="B21" s="256"/>
      <c r="C21" s="256"/>
      <c r="D21" s="256"/>
      <c r="E21" s="256"/>
      <c r="F21" s="256"/>
      <c r="G21" s="256"/>
    </row>
    <row r="22" spans="1:13" ht="15" customHeight="1" thickBot="1" x14ac:dyDescent="0.25">
      <c r="A22" s="265" t="s">
        <v>394</v>
      </c>
      <c r="B22" s="331">
        <v>2</v>
      </c>
      <c r="C22" s="331">
        <v>3</v>
      </c>
      <c r="D22" s="331">
        <v>4</v>
      </c>
      <c r="E22" s="847">
        <v>5</v>
      </c>
      <c r="F22" s="847"/>
      <c r="G22" s="331">
        <v>6</v>
      </c>
      <c r="H22" s="847">
        <v>7</v>
      </c>
      <c r="I22" s="847"/>
      <c r="J22" s="268">
        <v>8</v>
      </c>
      <c r="K22" s="331">
        <v>9</v>
      </c>
      <c r="L22" s="331">
        <v>10</v>
      </c>
      <c r="M22" s="269">
        <v>11</v>
      </c>
    </row>
    <row r="23" spans="1:13" ht="27.75" customHeight="1" thickTop="1" x14ac:dyDescent="0.2">
      <c r="A23" s="270" t="s">
        <v>5</v>
      </c>
      <c r="B23" s="271" t="s">
        <v>291</v>
      </c>
      <c r="C23" s="271" t="s">
        <v>292</v>
      </c>
      <c r="D23" s="330" t="s">
        <v>400</v>
      </c>
      <c r="E23" s="845" t="s">
        <v>398</v>
      </c>
      <c r="F23" s="845"/>
      <c r="G23" s="271" t="s">
        <v>396</v>
      </c>
      <c r="H23" s="845" t="s">
        <v>395</v>
      </c>
      <c r="I23" s="845"/>
      <c r="J23" s="330" t="s">
        <v>399</v>
      </c>
      <c r="K23" s="271" t="s">
        <v>89</v>
      </c>
      <c r="L23" s="271" t="s">
        <v>90</v>
      </c>
      <c r="M23" s="274" t="s">
        <v>91</v>
      </c>
    </row>
    <row r="24" spans="1:13" x14ac:dyDescent="0.2">
      <c r="E24" s="225"/>
      <c r="F24" s="225"/>
    </row>
    <row r="25" spans="1:13" x14ac:dyDescent="0.2">
      <c r="A25" s="223" t="s">
        <v>419</v>
      </c>
      <c r="E25" s="225"/>
      <c r="F25" s="225"/>
    </row>
    <row r="26" spans="1:13" x14ac:dyDescent="0.2">
      <c r="A26" s="782" t="s">
        <v>481</v>
      </c>
      <c r="B26" s="782"/>
      <c r="C26" s="782"/>
      <c r="D26" s="782"/>
      <c r="E26" s="782"/>
      <c r="F26" s="782"/>
      <c r="G26" s="782"/>
      <c r="H26" s="782"/>
      <c r="I26" s="782"/>
      <c r="J26" s="782"/>
      <c r="K26" s="782"/>
      <c r="L26" s="782"/>
      <c r="M26" s="782"/>
    </row>
    <row r="27" spans="1:13" x14ac:dyDescent="0.2">
      <c r="A27" s="782" t="s">
        <v>480</v>
      </c>
      <c r="B27" s="782"/>
      <c r="C27" s="782"/>
      <c r="D27" s="782"/>
      <c r="E27" s="782"/>
      <c r="F27" s="782"/>
      <c r="G27" s="782"/>
      <c r="H27" s="782"/>
      <c r="I27" s="782"/>
      <c r="J27" s="782"/>
      <c r="K27" s="782"/>
      <c r="L27" s="782"/>
      <c r="M27" s="782"/>
    </row>
    <row r="28" spans="1:13" x14ac:dyDescent="0.2">
      <c r="A28" s="782" t="s">
        <v>479</v>
      </c>
      <c r="B28" s="782"/>
      <c r="C28" s="782"/>
      <c r="D28" s="782"/>
      <c r="E28" s="782"/>
      <c r="F28" s="782"/>
      <c r="G28" s="782"/>
      <c r="H28" s="782"/>
      <c r="I28" s="782"/>
      <c r="J28" s="782"/>
      <c r="K28" s="782"/>
      <c r="L28" s="782"/>
      <c r="M28" s="782"/>
    </row>
    <row r="29" spans="1:13" x14ac:dyDescent="0.2">
      <c r="A29" s="782" t="s">
        <v>482</v>
      </c>
      <c r="B29" s="782"/>
      <c r="C29" s="782"/>
      <c r="D29" s="782"/>
      <c r="E29" s="782"/>
      <c r="F29" s="782"/>
      <c r="G29" s="782"/>
      <c r="H29" s="782"/>
      <c r="I29" s="782"/>
      <c r="J29" s="782"/>
      <c r="K29" s="782"/>
      <c r="L29" s="782"/>
      <c r="M29" s="782"/>
    </row>
    <row r="30" spans="1:13" s="349" customFormat="1" x14ac:dyDescent="0.2">
      <c r="A30" s="939" t="str">
        <f>gestion!$V$49</f>
        <v>Seules les compétitions régionales inscrites ci-dessous sont éligibles pour les lauréats</v>
      </c>
      <c r="B30" s="939"/>
      <c r="C30" s="939"/>
      <c r="D30" s="939"/>
      <c r="E30" s="939"/>
      <c r="F30" s="939"/>
      <c r="G30" s="939"/>
      <c r="H30" s="939"/>
      <c r="I30" s="939"/>
      <c r="J30" s="939"/>
      <c r="K30" s="939"/>
      <c r="L30" s="939"/>
      <c r="M30" s="939"/>
    </row>
    <row r="31" spans="1:13" s="349" customFormat="1" x14ac:dyDescent="0.2">
      <c r="A31" s="939" t="str">
        <f>gestion!$V$79</f>
        <v xml:space="preserve">Si le bloc des quatres compétitions obligatoires de la région est rempli </v>
      </c>
      <c r="B31" s="939"/>
      <c r="C31" s="939"/>
      <c r="D31" s="939"/>
      <c r="E31" s="939"/>
      <c r="F31" s="939"/>
      <c r="G31" s="939"/>
      <c r="H31" s="939"/>
      <c r="I31" s="939"/>
      <c r="J31" s="939"/>
      <c r="K31" s="939"/>
      <c r="L31" s="939"/>
      <c r="M31" s="939"/>
    </row>
    <row r="32" spans="1:13" s="349" customFormat="1" x14ac:dyDescent="0.2">
      <c r="A32" s="939" t="str">
        <f>gestion!$V$80</f>
        <v>alors l'atlhète aura le droit à une cinquième compétition de son choix.</v>
      </c>
      <c r="B32" s="939"/>
      <c r="C32" s="939"/>
      <c r="D32" s="939"/>
      <c r="E32" s="939"/>
      <c r="F32" s="939"/>
      <c r="G32" s="939"/>
      <c r="H32" s="939"/>
      <c r="I32" s="939"/>
      <c r="J32" s="939"/>
      <c r="K32" s="939"/>
      <c r="L32" s="939"/>
      <c r="M32" s="939"/>
    </row>
    <row r="33" spans="1:13" x14ac:dyDescent="0.2">
      <c r="A33" s="255" t="str">
        <f>gestion!$V$45</f>
        <v>Aucun point de participation n'est accordé.</v>
      </c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</row>
    <row r="34" spans="1:13" x14ac:dyDescent="0.2">
      <c r="A34" s="255" t="str">
        <f>gestion!$V$43</f>
        <v xml:space="preserve">N.B. :  Joindre une copie très lisible des résultats de compétition </v>
      </c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</row>
    <row r="35" spans="1:13" x14ac:dyDescent="0.2">
      <c r="A35" s="811"/>
      <c r="B35" s="811"/>
      <c r="C35" s="811"/>
      <c r="D35" s="811"/>
      <c r="E35" s="811"/>
      <c r="F35" s="811"/>
    </row>
    <row r="36" spans="1:13" s="278" customFormat="1" ht="27.75" customHeight="1" thickBot="1" x14ac:dyDescent="0.25">
      <c r="A36" s="277" t="s">
        <v>31</v>
      </c>
      <c r="B36" s="943" t="s">
        <v>567</v>
      </c>
      <c r="C36" s="944"/>
      <c r="D36" s="841" t="s">
        <v>388</v>
      </c>
      <c r="E36" s="842"/>
      <c r="F36" s="594" t="s">
        <v>389</v>
      </c>
      <c r="G36" s="934" t="s">
        <v>5</v>
      </c>
      <c r="H36" s="935"/>
      <c r="I36" s="934" t="s">
        <v>32</v>
      </c>
      <c r="J36" s="935"/>
      <c r="K36" s="940" t="s">
        <v>6</v>
      </c>
      <c r="L36" s="941"/>
    </row>
    <row r="37" spans="1:13" ht="13.5" thickTop="1" x14ac:dyDescent="0.2">
      <c r="A37" s="350" t="str">
        <f>+gestion!$X$12</f>
        <v>Invitation Rosemère</v>
      </c>
      <c r="B37" s="936"/>
      <c r="C37" s="937"/>
      <c r="D37" s="936"/>
      <c r="E37" s="937"/>
      <c r="F37" s="595"/>
      <c r="G37" s="936"/>
      <c r="H37" s="937"/>
      <c r="I37" s="936"/>
      <c r="J37" s="937"/>
      <c r="K37" s="936" t="str">
        <f>IF(OR(D37&lt;2,D37="",I37="",I37&lt;1,I37&gt;D37-1,F37="",F37&lt;=1,F37&gt;11,AND(D37&gt;=5,I37&gt;=5)),"",IF(D37&gt;=5,VLOOKUP(I37,tableau!$C$1:$M$6,HLOOKUP(F37,tableau!$C$1:$M$1,1,FALSE),FALSE),IF(D37=4,VLOOKUP(I37,tableau!$C$7:$M$9,HLOOKUP(F37,tableau!$C$1:$M$1,1,FALSE),FALSE),IF(D37=3,VLOOKUP(I37,tableau!$C$10:$M$11,HLOOKUP(F37,tableau!$C$1:$M$1,1,FALSE),FALSE),IF(D37=2,VLOOKUP(I37,tableau!$C$12:$M$12,HLOOKUP(F37,tableau!$C$1:$M$1,1,FALSE),FALSE),"")))))</f>
        <v/>
      </c>
      <c r="L37" s="942"/>
      <c r="M37" s="212"/>
    </row>
    <row r="38" spans="1:13" x14ac:dyDescent="0.2">
      <c r="A38" s="351" t="str">
        <f>+gestion!$W$15</f>
        <v>Invitation Lachute</v>
      </c>
      <c r="B38" s="819"/>
      <c r="C38" s="820"/>
      <c r="D38" s="819"/>
      <c r="E38" s="820"/>
      <c r="F38" s="526"/>
      <c r="G38" s="819"/>
      <c r="H38" s="820"/>
      <c r="I38" s="819"/>
      <c r="J38" s="820"/>
      <c r="K38" s="819" t="str">
        <f>IF(OR(D38&lt;2,D38="",I38="",I38&lt;1,I38&gt;D38-1,F38="",F38&lt;=1,F38&gt;11,AND(D38&gt;=5,I38&gt;=5)),"",IF(D38&gt;=5,VLOOKUP(I38,tableau!$C$1:$M$6,HLOOKUP(F38,tableau!$C$1:$M$1,1,FALSE),FALSE),IF(D38=4,VLOOKUP(I38,tableau!$C$7:$M$9,HLOOKUP(F38,tableau!$C$1:$M$1,1,FALSE),FALSE),IF(D38=3,VLOOKUP(I38,tableau!$C$10:$M$11,HLOOKUP(F38,tableau!$C$1:$M$1,1,FALSE),FALSE),IF(D38=2,VLOOKUP(I38,tableau!$C$12:$M$12,HLOOKUP(F38,tableau!$C$1:$M$1,1,FALSE),FALSE),"")))))</f>
        <v/>
      </c>
      <c r="L38" s="928"/>
      <c r="M38" s="212"/>
    </row>
    <row r="39" spans="1:13" x14ac:dyDescent="0.2">
      <c r="A39" s="351" t="str">
        <f>+gestion!$W$17</f>
        <v>Invitation Richard Gauthier</v>
      </c>
      <c r="B39" s="819"/>
      <c r="C39" s="820"/>
      <c r="D39" s="819"/>
      <c r="E39" s="820"/>
      <c r="F39" s="526"/>
      <c r="G39" s="819"/>
      <c r="H39" s="820"/>
      <c r="I39" s="819"/>
      <c r="J39" s="820"/>
      <c r="K39" s="819" t="str">
        <f>IF(OR(D39&lt;2,D39="",I39="",I39&lt;1,I39&gt;D39-1,F39="",F39&lt;=1,F39&gt;11,AND(D39&gt;=5,I39&gt;=5)),"",IF(D39&gt;=5,VLOOKUP(I39,tableau!$C$1:$M$6,HLOOKUP(F39,tableau!$C$1:$M$1,1,FALSE),FALSE),IF(D39=4,VLOOKUP(I39,tableau!$C$7:$M$9,HLOOKUP(F39,tableau!$C$1:$M$1,1,FALSE),FALSE),IF(D39=3,VLOOKUP(I39,tableau!$C$10:$M$11,HLOOKUP(F39,tableau!$C$1:$M$1,1,FALSE),FALSE),IF(D39=2,VLOOKUP(I39,tableau!$C$12:$M$12,HLOOKUP(F39,tableau!$C$1:$M$1,1,FALSE),FALSE),"")))))</f>
        <v/>
      </c>
      <c r="L39" s="928"/>
      <c r="M39" s="212"/>
    </row>
    <row r="40" spans="1:13" ht="13.5" thickBot="1" x14ac:dyDescent="0.25">
      <c r="A40" s="352" t="str">
        <f>+gestion!$W$18</f>
        <v>Invitation St-Eustache</v>
      </c>
      <c r="B40" s="929"/>
      <c r="C40" s="930"/>
      <c r="D40" s="929"/>
      <c r="E40" s="930"/>
      <c r="F40" s="596"/>
      <c r="G40" s="929"/>
      <c r="H40" s="930"/>
      <c r="I40" s="929"/>
      <c r="J40" s="930"/>
      <c r="K40" s="837" t="str">
        <f>IF(OR(D40&lt;2,D40="",I40="",I40&lt;1,I40&gt;D40-1,F40="",F40&lt;=1,F40&gt;11,AND(D40&gt;=5,I40&gt;=5)),"",IF(D40&gt;=5,VLOOKUP(I40,tableau!$C$1:$M$6,HLOOKUP(F40,tableau!$C$1:$M$1,1,FALSE),FALSE),IF(D40=4,VLOOKUP(I40,tableau!$C$7:$M$9,HLOOKUP(F40,tableau!$C$1:$M$1,1,FALSE),FALSE),IF(D40=3,VLOOKUP(I40,tableau!$C$10:$M$11,HLOOKUP(F40,tableau!$C$1:$M$1,1,FALSE),FALSE),IF(D40=2,VLOOKUP(I40,tableau!$C$12:$M$12,HLOOKUP(F40,tableau!$C$1:$M$1,1,FALSE),FALSE),"")))))</f>
        <v/>
      </c>
      <c r="L40" s="931"/>
      <c r="M40" s="212"/>
    </row>
    <row r="41" spans="1:13" ht="13.5" thickTop="1" x14ac:dyDescent="0.2">
      <c r="A41" s="283" t="str">
        <f>+gestion!$W$24</f>
        <v>Au choix</v>
      </c>
      <c r="B41" s="839"/>
      <c r="C41" s="840"/>
      <c r="D41" s="839"/>
      <c r="E41" s="840"/>
      <c r="F41" s="597"/>
      <c r="G41" s="936"/>
      <c r="H41" s="937"/>
      <c r="I41" s="936"/>
      <c r="J41" s="937"/>
      <c r="K41" s="932" t="str">
        <f>IF(OR(D41&lt;2,D41="",I41="",I41&lt;1,I41&gt;D41-1,F41="",F41&lt;=1,F41&gt;11,AND(D41&gt;=5,I41&gt;=5)),"",IF(D41&gt;=5,VLOOKUP(I41,tableau!$C$1:$M$6,HLOOKUP(F41,tableau!$C$1:$M$1,1,FALSE),FALSE),IF(D41=4,VLOOKUP(I41,tableau!$C$7:$M$9,HLOOKUP(F41,tableau!$C$1:$M$1,1,FALSE),FALSE),IF(D41=3,VLOOKUP(I41,tableau!$C$10:$M$11,HLOOKUP(F41,tableau!$C$1:$M$1,1,FALSE),FALSE),IF(D41=2,VLOOKUP(I41,tableau!$C$12:$M$12,HLOOKUP(F41,tableau!$C$1:$M$1,1,FALSE),FALSE),"")))))</f>
        <v/>
      </c>
      <c r="L41" s="933"/>
      <c r="M41" s="212"/>
    </row>
    <row r="42" spans="1:13" s="264" customFormat="1" x14ac:dyDescent="0.2">
      <c r="A42" s="938" t="s">
        <v>413</v>
      </c>
      <c r="B42" s="938"/>
      <c r="C42" s="938"/>
      <c r="D42" s="938"/>
      <c r="E42" s="938"/>
      <c r="F42" s="938"/>
      <c r="G42" s="938"/>
      <c r="H42" s="938"/>
      <c r="I42" s="938"/>
      <c r="J42" s="938"/>
      <c r="K42" s="927">
        <f>SUM(K37:L41)</f>
        <v>0</v>
      </c>
      <c r="L42" s="927"/>
    </row>
    <row r="43" spans="1:13" x14ac:dyDescent="0.2">
      <c r="A43" s="282" t="str">
        <f>+gestion!$W$22</f>
        <v>STAR Michel-Proulx</v>
      </c>
      <c r="B43" s="837"/>
      <c r="C43" s="838"/>
      <c r="D43" s="837"/>
      <c r="E43" s="838"/>
      <c r="F43" s="947"/>
      <c r="G43" s="826"/>
      <c r="H43" s="827"/>
      <c r="I43" s="837"/>
      <c r="J43" s="838"/>
      <c r="K43" s="830" t="str">
        <f>IF(OR(D43&lt;2,D43="",I43="",I43&lt;1,I43&gt;D43-1,F43="",F43&lt;=1,F43&gt;11,AND(D43&gt;=5,I43&gt;=5)),"",IF(D43&gt;=5,VLOOKUP(I43,tableau!$C$1:$M$6,HLOOKUP(F43,tableau!$C$1:$M$1,1,FALSE),FALSE),IF(D43=4,VLOOKUP(I43,tableau!$C$7:$M$9,HLOOKUP(F43,tableau!$C$1:$M$1,1,FALSE),FALSE),IF(D43=3,VLOOKUP(I43,tableau!$C$10:$M$11,HLOOKUP(F43,tableau!$C$1:$M$1,1,FALSE),FALSE),IF(D43=2,VLOOKUP(I43,tableau!$C$12:$M$12,HLOOKUP(F43,tableau!$C$1:$M$1,1,FALSE),FALSE),"")))))</f>
        <v/>
      </c>
      <c r="L43" s="831"/>
      <c r="M43" s="212"/>
    </row>
    <row r="44" spans="1:13" x14ac:dyDescent="0.2">
      <c r="A44" s="283" t="str">
        <f>gestion!$X$21</f>
        <v>Finale Régionale</v>
      </c>
      <c r="B44" s="839"/>
      <c r="C44" s="840"/>
      <c r="D44" s="839"/>
      <c r="E44" s="840"/>
      <c r="F44" s="948"/>
      <c r="G44" s="828"/>
      <c r="H44" s="829"/>
      <c r="I44" s="839"/>
      <c r="J44" s="840"/>
      <c r="K44" s="832"/>
      <c r="L44" s="833"/>
      <c r="M44" s="212"/>
    </row>
    <row r="45" spans="1:13" x14ac:dyDescent="0.2">
      <c r="A45" s="282" t="str">
        <f>+gestion!$W$22</f>
        <v>STAR Michel-Proulx</v>
      </c>
      <c r="B45" s="848"/>
      <c r="C45" s="848"/>
      <c r="D45" s="848"/>
      <c r="E45" s="848"/>
      <c r="F45" s="947"/>
      <c r="G45" s="826"/>
      <c r="H45" s="827"/>
      <c r="I45" s="837"/>
      <c r="J45" s="838"/>
      <c r="K45" s="830">
        <f>IF(ISTEXT(I45)=TRUE,0,IF(I45&gt;=1,IF(I45&gt;=11,1,HLOOKUP(I45,tableau!$C$16:$L$18,2,FALSE)),0))</f>
        <v>0</v>
      </c>
      <c r="L45" s="831"/>
      <c r="M45" s="212"/>
    </row>
    <row r="46" spans="1:13" x14ac:dyDescent="0.2">
      <c r="A46" s="283" t="str">
        <f>+gestion!$X$16</f>
        <v>Finale Provinciale</v>
      </c>
      <c r="B46" s="848"/>
      <c r="C46" s="848"/>
      <c r="D46" s="848"/>
      <c r="E46" s="848"/>
      <c r="F46" s="948"/>
      <c r="G46" s="828"/>
      <c r="H46" s="829"/>
      <c r="I46" s="839"/>
      <c r="J46" s="840"/>
      <c r="K46" s="832"/>
      <c r="L46" s="833"/>
      <c r="M46" s="212"/>
    </row>
    <row r="47" spans="1:13" s="264" customFormat="1" x14ac:dyDescent="0.2">
      <c r="A47" s="593"/>
      <c r="D47" s="593"/>
      <c r="E47" s="593"/>
      <c r="F47" s="593"/>
      <c r="G47" s="593"/>
      <c r="H47" s="593"/>
      <c r="I47" s="593"/>
      <c r="J47" s="527" t="s">
        <v>36</v>
      </c>
      <c r="K47" s="920">
        <f>SUM(K42:L46)</f>
        <v>0</v>
      </c>
      <c r="L47" s="920"/>
    </row>
    <row r="48" spans="1:13" ht="15" x14ac:dyDescent="0.25">
      <c r="A48" s="353"/>
      <c r="B48" s="353"/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</row>
    <row r="49" spans="1:13" ht="15.75" x14ac:dyDescent="0.25">
      <c r="A49" s="312"/>
      <c r="B49" s="312"/>
      <c r="C49" s="312"/>
      <c r="D49" s="312"/>
      <c r="E49" s="312"/>
      <c r="F49" s="312"/>
      <c r="G49" s="312"/>
      <c r="H49" s="312"/>
      <c r="I49" s="312"/>
      <c r="J49" s="312"/>
      <c r="K49" s="312"/>
      <c r="L49" s="312"/>
      <c r="M49" s="312"/>
    </row>
    <row r="50" spans="1:13" x14ac:dyDescent="0.2">
      <c r="H50" s="210"/>
    </row>
    <row r="51" spans="1:13" x14ac:dyDescent="0.2">
      <c r="B51" s="339" t="s">
        <v>52</v>
      </c>
      <c r="C51" s="339"/>
      <c r="F51" s="781" t="str">
        <f>+'données a remplir'!$F$8</f>
        <v/>
      </c>
      <c r="G51" s="781"/>
      <c r="H51" s="781"/>
      <c r="I51" s="781"/>
      <c r="J51" s="781"/>
      <c r="L51" s="212"/>
      <c r="M51" s="212"/>
    </row>
    <row r="52" spans="1:13" x14ac:dyDescent="0.2">
      <c r="B52" s="339"/>
      <c r="C52" s="245"/>
      <c r="F52" s="245"/>
      <c r="G52" s="245"/>
      <c r="H52" s="245"/>
      <c r="I52" s="245"/>
      <c r="J52" s="245"/>
      <c r="L52" s="212"/>
      <c r="M52" s="212"/>
    </row>
    <row r="53" spans="1:13" x14ac:dyDescent="0.2">
      <c r="B53" s="339" t="s">
        <v>53</v>
      </c>
      <c r="C53" s="339"/>
      <c r="F53" s="781" t="str">
        <f>+'données a remplir'!$F$9</f>
        <v/>
      </c>
      <c r="G53" s="781"/>
      <c r="H53" s="781"/>
      <c r="I53" s="781"/>
      <c r="J53" s="781"/>
      <c r="L53" s="212"/>
      <c r="M53" s="212"/>
    </row>
    <row r="54" spans="1:13" x14ac:dyDescent="0.2">
      <c r="B54" s="339"/>
      <c r="C54" s="245"/>
      <c r="F54" s="245"/>
      <c r="G54" s="245"/>
      <c r="H54" s="245"/>
      <c r="I54" s="245"/>
      <c r="J54" s="245"/>
      <c r="L54" s="212"/>
      <c r="M54" s="212"/>
    </row>
    <row r="55" spans="1:13" x14ac:dyDescent="0.2">
      <c r="B55" s="780" t="s">
        <v>54</v>
      </c>
      <c r="C55" s="780"/>
      <c r="F55" s="781" t="str">
        <f>+'données a remplir'!$F$10</f>
        <v/>
      </c>
      <c r="G55" s="781"/>
      <c r="H55" s="781"/>
      <c r="I55" s="781"/>
      <c r="J55" s="781"/>
      <c r="L55" s="212"/>
      <c r="M55" s="212"/>
    </row>
  </sheetData>
  <sheetProtection algorithmName="SHA-512" hashValue="oDPtcXX2xiVQipEZdt/uSKKkwBIAOy/peZHAVv1tPfS+LtMUBQBEfIzR2Kchh9T6ucYxmfCAAuvZmC8KNmeu2w==" saltValue="P7PVUTFcqvsRe8zkpwC+Rw==" spinCount="100000" sheet="1"/>
  <protectedRanges>
    <protectedRange sqref="B37:C37 B41:C41 D37:J41 D43:J46" name="Plage2_1"/>
    <protectedRange sqref="B8:F10 J8:M10" name="Plage1_3_2"/>
  </protectedRanges>
  <mergeCells count="86">
    <mergeCell ref="B43:C44"/>
    <mergeCell ref="D43:E44"/>
    <mergeCell ref="B45:C46"/>
    <mergeCell ref="F51:J51"/>
    <mergeCell ref="A42:J42"/>
    <mergeCell ref="F53:J53"/>
    <mergeCell ref="B55:C55"/>
    <mergeCell ref="F55:J55"/>
    <mergeCell ref="K47:L47"/>
    <mergeCell ref="D45:E46"/>
    <mergeCell ref="F45:F46"/>
    <mergeCell ref="G45:H46"/>
    <mergeCell ref="I45:J46"/>
    <mergeCell ref="K45:L46"/>
    <mergeCell ref="B39:C39"/>
    <mergeCell ref="D39:E39"/>
    <mergeCell ref="B40:C40"/>
    <mergeCell ref="D40:E40"/>
    <mergeCell ref="B41:C41"/>
    <mergeCell ref="D41:E41"/>
    <mergeCell ref="A18:M18"/>
    <mergeCell ref="B36:C36"/>
    <mergeCell ref="D36:E36"/>
    <mergeCell ref="G36:H36"/>
    <mergeCell ref="I36:J36"/>
    <mergeCell ref="K36:L36"/>
    <mergeCell ref="A20:M20"/>
    <mergeCell ref="E22:F22"/>
    <mergeCell ref="H22:I22"/>
    <mergeCell ref="E23:F23"/>
    <mergeCell ref="H23:I23"/>
    <mergeCell ref="A31:M31"/>
    <mergeCell ref="A32:M32"/>
    <mergeCell ref="A35:F35"/>
    <mergeCell ref="A26:M26"/>
    <mergeCell ref="A27:M27"/>
    <mergeCell ref="A16:M16"/>
    <mergeCell ref="H12:I12"/>
    <mergeCell ref="B12:F12"/>
    <mergeCell ref="J12:M12"/>
    <mergeCell ref="A17:M17"/>
    <mergeCell ref="B11:C11"/>
    <mergeCell ref="D11:E11"/>
    <mergeCell ref="F11:G11"/>
    <mergeCell ref="H11:I11"/>
    <mergeCell ref="A15:M15"/>
    <mergeCell ref="A7:M7"/>
    <mergeCell ref="H8:I8"/>
    <mergeCell ref="J8:M8"/>
    <mergeCell ref="H9:I9"/>
    <mergeCell ref="B10:F10"/>
    <mergeCell ref="H10:I10"/>
    <mergeCell ref="J10:M10"/>
    <mergeCell ref="B8:F8"/>
    <mergeCell ref="A2:M2"/>
    <mergeCell ref="A3:M3"/>
    <mergeCell ref="A4:M4"/>
    <mergeCell ref="A5:M5"/>
    <mergeCell ref="A6:M6"/>
    <mergeCell ref="A28:M28"/>
    <mergeCell ref="A29:M29"/>
    <mergeCell ref="A30:M30"/>
    <mergeCell ref="G38:H38"/>
    <mergeCell ref="I38:J38"/>
    <mergeCell ref="K38:L38"/>
    <mergeCell ref="B38:C38"/>
    <mergeCell ref="D38:E38"/>
    <mergeCell ref="G37:H37"/>
    <mergeCell ref="I37:J37"/>
    <mergeCell ref="K37:L37"/>
    <mergeCell ref="B37:C37"/>
    <mergeCell ref="D37:E37"/>
    <mergeCell ref="G39:H39"/>
    <mergeCell ref="I39:J39"/>
    <mergeCell ref="K39:L39"/>
    <mergeCell ref="G40:H40"/>
    <mergeCell ref="I40:J40"/>
    <mergeCell ref="K40:L40"/>
    <mergeCell ref="G41:H41"/>
    <mergeCell ref="I41:J41"/>
    <mergeCell ref="K41:L41"/>
    <mergeCell ref="F43:F44"/>
    <mergeCell ref="G43:H44"/>
    <mergeCell ref="I43:J44"/>
    <mergeCell ref="K43:L44"/>
    <mergeCell ref="K42:L42"/>
  </mergeCells>
  <printOptions horizontalCentered="1"/>
  <pageMargins left="0" right="0" top="0.55118110236220474" bottom="0.35433070866141736" header="0.31496062992125984" footer="0.31496062992125984"/>
  <pageSetup scale="83" orientation="portrait" r:id="rId1"/>
  <headerFooter>
    <oddHeader>&amp;LLauréats 2019</oddHeader>
    <oddFooter>&amp;LCandidat 3&amp;C&amp;14PATINAGE LAURENTIDES&amp;R&amp;A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rgb="FF92D050"/>
  </sheetPr>
  <dimension ref="A1:AD54"/>
  <sheetViews>
    <sheetView showGridLines="0" zoomScaleNormal="100" workbookViewId="0">
      <selection activeCell="B8" sqref="B8:F8"/>
    </sheetView>
  </sheetViews>
  <sheetFormatPr baseColWidth="10" defaultRowHeight="12.75" x14ac:dyDescent="0.2"/>
  <cols>
    <col min="1" max="1" width="25.85546875" style="210" customWidth="1"/>
    <col min="2" max="3" width="8" style="210" customWidth="1"/>
    <col min="4" max="4" width="8.85546875" style="210" customWidth="1"/>
    <col min="5" max="5" width="8" style="210" customWidth="1"/>
    <col min="6" max="6" width="10.7109375" style="210" customWidth="1"/>
    <col min="7" max="7" width="8" style="210" customWidth="1"/>
    <col min="8" max="8" width="8" style="211" customWidth="1"/>
    <col min="9" max="12" width="8" style="210" customWidth="1"/>
    <col min="13" max="13" width="7.28515625" style="210" customWidth="1"/>
    <col min="14" max="16384" width="11.42578125" style="212"/>
  </cols>
  <sheetData>
    <row r="1" spans="1:30" x14ac:dyDescent="0.2">
      <c r="A1" s="209"/>
      <c r="B1" s="209"/>
      <c r="C1" s="209"/>
      <c r="D1" s="209"/>
      <c r="E1" s="209"/>
      <c r="F1" s="209"/>
    </row>
    <row r="2" spans="1:30" x14ac:dyDescent="0.2">
      <c r="A2" s="794" t="s">
        <v>14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</row>
    <row r="3" spans="1:30" x14ac:dyDescent="0.2">
      <c r="A3" s="795" t="s">
        <v>43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</row>
    <row r="4" spans="1:30" s="214" customForma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</row>
    <row r="5" spans="1:30" s="214" customFormat="1" ht="15.75" customHeight="1" x14ac:dyDescent="0.25">
      <c r="A5" s="799" t="s">
        <v>5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</row>
    <row r="6" spans="1:30" s="214" customFormat="1" ht="15.75" customHeight="1" x14ac:dyDescent="0.2">
      <c r="A6" s="801" t="str">
        <f>gestion!B49</f>
        <v>PATINEUSE RÉGIONALE OMNIUM - STAR 6-7-8</v>
      </c>
      <c r="B6" s="801"/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1"/>
    </row>
    <row r="8" spans="1:30" x14ac:dyDescent="0.2">
      <c r="A8" s="216" t="s">
        <v>48</v>
      </c>
      <c r="B8" s="790"/>
      <c r="C8" s="790"/>
      <c r="D8" s="790"/>
      <c r="E8" s="790"/>
      <c r="F8" s="790"/>
      <c r="H8" s="800" t="s">
        <v>51</v>
      </c>
      <c r="I8" s="800"/>
      <c r="J8" s="807"/>
      <c r="K8" s="807"/>
      <c r="L8" s="807"/>
      <c r="M8" s="807"/>
    </row>
    <row r="9" spans="1:30" x14ac:dyDescent="0.2">
      <c r="A9" s="216"/>
      <c r="B9" s="217"/>
      <c r="C9" s="217"/>
      <c r="D9" s="217"/>
      <c r="E9" s="217"/>
      <c r="F9" s="217"/>
      <c r="H9" s="800"/>
      <c r="I9" s="800"/>
      <c r="J9" s="307"/>
      <c r="K9" s="308"/>
      <c r="L9" s="308"/>
      <c r="M9" s="308"/>
    </row>
    <row r="10" spans="1:30" x14ac:dyDescent="0.2">
      <c r="A10" s="216" t="s">
        <v>74</v>
      </c>
      <c r="B10" s="790"/>
      <c r="C10" s="790"/>
      <c r="D10" s="790"/>
      <c r="E10" s="790"/>
      <c r="F10" s="790"/>
      <c r="H10" s="800" t="s">
        <v>13</v>
      </c>
      <c r="I10" s="800"/>
      <c r="J10" s="807"/>
      <c r="K10" s="807"/>
      <c r="L10" s="807"/>
      <c r="M10" s="807"/>
    </row>
    <row r="11" spans="1:30" x14ac:dyDescent="0.2">
      <c r="A11" s="340"/>
      <c r="B11" s="802"/>
      <c r="C11" s="802"/>
      <c r="D11" s="800"/>
      <c r="E11" s="800"/>
      <c r="F11" s="802"/>
      <c r="G11" s="802"/>
      <c r="H11" s="800"/>
      <c r="I11" s="800"/>
      <c r="J11" s="309"/>
      <c r="K11" s="309"/>
      <c r="L11" s="309"/>
      <c r="M11" s="309"/>
    </row>
    <row r="12" spans="1:30" x14ac:dyDescent="0.2">
      <c r="A12" s="340" t="s">
        <v>50</v>
      </c>
      <c r="B12" s="790">
        <f>'données a remplir'!E7</f>
        <v>0</v>
      </c>
      <c r="C12" s="790"/>
      <c r="D12" s="790"/>
      <c r="E12" s="790"/>
      <c r="F12" s="790"/>
      <c r="H12" s="808" t="s">
        <v>380</v>
      </c>
      <c r="I12" s="808"/>
      <c r="J12" s="807">
        <f>'données a remplir'!E6</f>
        <v>0</v>
      </c>
      <c r="K12" s="807" t="str">
        <f>+'données a remplir'!F6</f>
        <v/>
      </c>
      <c r="L12" s="807"/>
      <c r="M12" s="807"/>
    </row>
    <row r="13" spans="1:30" x14ac:dyDescent="0.2">
      <c r="A13" s="220"/>
      <c r="B13" s="221"/>
      <c r="C13" s="221"/>
      <c r="D13" s="220"/>
      <c r="E13" s="222"/>
      <c r="F13" s="222"/>
    </row>
    <row r="14" spans="1:30" ht="12.6" customHeight="1" x14ac:dyDescent="0.2">
      <c r="A14" s="223" t="s">
        <v>416</v>
      </c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</row>
    <row r="15" spans="1:30" s="348" customFormat="1" x14ac:dyDescent="0.2">
      <c r="A15" s="945" t="str">
        <f>gestion!$V$41</f>
        <v>Chaque Club enverra 3 candidatures.</v>
      </c>
      <c r="B15" s="945"/>
      <c r="C15" s="945"/>
      <c r="D15" s="945"/>
      <c r="E15" s="945"/>
      <c r="F15" s="945"/>
      <c r="G15" s="945"/>
      <c r="H15" s="945"/>
      <c r="I15" s="945"/>
      <c r="J15" s="945"/>
      <c r="K15" s="945"/>
      <c r="L15" s="945"/>
      <c r="M15" s="945"/>
    </row>
    <row r="16" spans="1:30" s="348" customFormat="1" x14ac:dyDescent="0.2">
      <c r="A16" s="945" t="str">
        <f>gestion!$V$39</f>
        <v>Aucune limite d'âge</v>
      </c>
      <c r="B16" s="945"/>
      <c r="C16" s="945"/>
      <c r="D16" s="945"/>
      <c r="E16" s="945"/>
      <c r="F16" s="945"/>
      <c r="G16" s="945"/>
      <c r="H16" s="945"/>
      <c r="I16" s="945"/>
      <c r="J16" s="945"/>
      <c r="K16" s="945"/>
      <c r="L16" s="945"/>
      <c r="M16" s="945"/>
    </row>
    <row r="17" spans="1:13" s="348" customFormat="1" x14ac:dyDescent="0.2">
      <c r="A17" s="945" t="str">
        <f>_xlfn.CONCAT(gestion!$V$84," ",gestion!$V$85," ",gestion!$B$12)</f>
        <v>Avoir compétitionné la majorité des compétitions dans la catégorie STAR 6 - 7 - 8 au cours de la saison 2019</v>
      </c>
      <c r="B17" s="945"/>
      <c r="C17" s="945"/>
      <c r="D17" s="945"/>
      <c r="E17" s="945"/>
      <c r="F17" s="945"/>
      <c r="G17" s="945"/>
      <c r="H17" s="945"/>
      <c r="I17" s="945"/>
      <c r="J17" s="945"/>
      <c r="K17" s="945"/>
      <c r="L17" s="945"/>
      <c r="M17" s="945"/>
    </row>
    <row r="18" spans="1:13" x14ac:dyDescent="0.2">
      <c r="A18" s="220"/>
      <c r="B18" s="221"/>
      <c r="C18" s="221"/>
      <c r="D18" s="220"/>
      <c r="E18" s="222"/>
      <c r="F18" s="222"/>
    </row>
    <row r="19" spans="1:13" ht="15" customHeight="1" x14ac:dyDescent="0.2">
      <c r="A19" s="846" t="s">
        <v>397</v>
      </c>
      <c r="B19" s="846"/>
      <c r="C19" s="846"/>
      <c r="D19" s="846"/>
      <c r="E19" s="846"/>
      <c r="F19" s="846"/>
      <c r="G19" s="846"/>
      <c r="H19" s="846"/>
      <c r="I19" s="846"/>
      <c r="J19" s="846"/>
      <c r="K19" s="846"/>
      <c r="L19" s="846"/>
      <c r="M19" s="846"/>
    </row>
    <row r="20" spans="1:13" ht="15" customHeight="1" x14ac:dyDescent="0.2">
      <c r="A20" s="256"/>
      <c r="B20" s="256"/>
      <c r="C20" s="256"/>
      <c r="D20" s="256"/>
      <c r="E20" s="256"/>
      <c r="F20" s="256"/>
      <c r="G20" s="256"/>
    </row>
    <row r="21" spans="1:13" ht="15" customHeight="1" thickBot="1" x14ac:dyDescent="0.25">
      <c r="A21" s="265" t="s">
        <v>394</v>
      </c>
      <c r="B21" s="331">
        <v>2</v>
      </c>
      <c r="C21" s="331">
        <v>3</v>
      </c>
      <c r="D21" s="331">
        <v>4</v>
      </c>
      <c r="E21" s="847">
        <v>5</v>
      </c>
      <c r="F21" s="847"/>
      <c r="G21" s="331">
        <v>6</v>
      </c>
      <c r="H21" s="847">
        <v>7</v>
      </c>
      <c r="I21" s="847"/>
      <c r="J21" s="268">
        <v>8</v>
      </c>
      <c r="K21" s="331">
        <v>9</v>
      </c>
      <c r="L21" s="331">
        <v>10</v>
      </c>
      <c r="M21" s="269">
        <v>11</v>
      </c>
    </row>
    <row r="22" spans="1:13" ht="27.75" customHeight="1" thickTop="1" x14ac:dyDescent="0.2">
      <c r="A22" s="270" t="s">
        <v>5</v>
      </c>
      <c r="B22" s="271" t="s">
        <v>291</v>
      </c>
      <c r="C22" s="271" t="s">
        <v>292</v>
      </c>
      <c r="D22" s="330" t="s">
        <v>400</v>
      </c>
      <c r="E22" s="845" t="s">
        <v>398</v>
      </c>
      <c r="F22" s="845"/>
      <c r="G22" s="271" t="s">
        <v>396</v>
      </c>
      <c r="H22" s="845" t="s">
        <v>395</v>
      </c>
      <c r="I22" s="845"/>
      <c r="J22" s="330" t="s">
        <v>399</v>
      </c>
      <c r="K22" s="271" t="s">
        <v>89</v>
      </c>
      <c r="L22" s="271" t="s">
        <v>90</v>
      </c>
      <c r="M22" s="274" t="s">
        <v>91</v>
      </c>
    </row>
    <row r="23" spans="1:13" x14ac:dyDescent="0.2">
      <c r="E23" s="225"/>
      <c r="F23" s="225"/>
    </row>
    <row r="24" spans="1:13" x14ac:dyDescent="0.2">
      <c r="A24" s="223" t="s">
        <v>419</v>
      </c>
      <c r="E24" s="225"/>
      <c r="F24" s="225"/>
    </row>
    <row r="25" spans="1:13" x14ac:dyDescent="0.2">
      <c r="A25" s="782" t="s">
        <v>481</v>
      </c>
      <c r="B25" s="782"/>
      <c r="C25" s="782"/>
      <c r="D25" s="782"/>
      <c r="E25" s="782"/>
      <c r="F25" s="782"/>
      <c r="G25" s="782"/>
      <c r="H25" s="782"/>
      <c r="I25" s="782"/>
      <c r="J25" s="782"/>
      <c r="K25" s="782"/>
      <c r="L25" s="782"/>
      <c r="M25" s="782"/>
    </row>
    <row r="26" spans="1:13" x14ac:dyDescent="0.2">
      <c r="A26" s="782" t="s">
        <v>480</v>
      </c>
      <c r="B26" s="782"/>
      <c r="C26" s="782"/>
      <c r="D26" s="782"/>
      <c r="E26" s="782"/>
      <c r="F26" s="782"/>
      <c r="G26" s="782"/>
      <c r="H26" s="782"/>
      <c r="I26" s="782"/>
      <c r="J26" s="782"/>
      <c r="K26" s="782"/>
      <c r="L26" s="782"/>
      <c r="M26" s="782"/>
    </row>
    <row r="27" spans="1:13" x14ac:dyDescent="0.2">
      <c r="A27" s="782" t="s">
        <v>479</v>
      </c>
      <c r="B27" s="782"/>
      <c r="C27" s="782"/>
      <c r="D27" s="782"/>
      <c r="E27" s="782"/>
      <c r="F27" s="782"/>
      <c r="G27" s="782"/>
      <c r="H27" s="782"/>
      <c r="I27" s="782"/>
      <c r="J27" s="782"/>
      <c r="K27" s="782"/>
      <c r="L27" s="782"/>
      <c r="M27" s="782"/>
    </row>
    <row r="28" spans="1:13" x14ac:dyDescent="0.2">
      <c r="A28" s="782" t="s">
        <v>482</v>
      </c>
      <c r="B28" s="782"/>
      <c r="C28" s="782"/>
      <c r="D28" s="782"/>
      <c r="E28" s="782"/>
      <c r="F28" s="782"/>
      <c r="G28" s="782"/>
      <c r="H28" s="782"/>
      <c r="I28" s="782"/>
      <c r="J28" s="782"/>
      <c r="K28" s="782"/>
      <c r="L28" s="782"/>
      <c r="M28" s="782"/>
    </row>
    <row r="29" spans="1:13" s="349" customFormat="1" x14ac:dyDescent="0.2">
      <c r="A29" s="939" t="str">
        <f>gestion!$V$49</f>
        <v>Seules les compétitions régionales inscrites ci-dessous sont éligibles pour les lauréats</v>
      </c>
      <c r="B29" s="939"/>
      <c r="C29" s="939"/>
      <c r="D29" s="939"/>
      <c r="E29" s="939"/>
      <c r="F29" s="939"/>
      <c r="G29" s="939"/>
      <c r="H29" s="939"/>
      <c r="I29" s="939"/>
      <c r="J29" s="939"/>
      <c r="K29" s="939"/>
      <c r="L29" s="939"/>
      <c r="M29" s="939"/>
    </row>
    <row r="30" spans="1:13" s="349" customFormat="1" x14ac:dyDescent="0.2">
      <c r="A30" s="939" t="str">
        <f>gestion!$V$79</f>
        <v xml:space="preserve">Si le bloc des quatres compétitions obligatoires de la région est rempli </v>
      </c>
      <c r="B30" s="939"/>
      <c r="C30" s="939"/>
      <c r="D30" s="939"/>
      <c r="E30" s="939"/>
      <c r="F30" s="939"/>
      <c r="G30" s="939"/>
      <c r="H30" s="939"/>
      <c r="I30" s="939"/>
      <c r="J30" s="939"/>
      <c r="K30" s="939"/>
      <c r="L30" s="939"/>
      <c r="M30" s="939"/>
    </row>
    <row r="31" spans="1:13" s="349" customFormat="1" x14ac:dyDescent="0.2">
      <c r="A31" s="939" t="str">
        <f>gestion!$V$80</f>
        <v>alors l'atlhète aura le droit à une cinquième compétition de son choix.</v>
      </c>
      <c r="B31" s="939"/>
      <c r="C31" s="939"/>
      <c r="D31" s="939"/>
      <c r="E31" s="939"/>
      <c r="F31" s="939"/>
      <c r="G31" s="939"/>
      <c r="H31" s="939"/>
      <c r="I31" s="939"/>
      <c r="J31" s="939"/>
      <c r="K31" s="939"/>
      <c r="L31" s="939"/>
      <c r="M31" s="939"/>
    </row>
    <row r="32" spans="1:13" x14ac:dyDescent="0.2">
      <c r="A32" s="255" t="str">
        <f>gestion!$V$45</f>
        <v>Aucun point de participation n'est accordé.</v>
      </c>
      <c r="B32" s="255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</row>
    <row r="33" spans="1:13" x14ac:dyDescent="0.2">
      <c r="A33" s="255" t="str">
        <f>gestion!$V$43</f>
        <v xml:space="preserve">N.B. :  Joindre une copie très lisible des résultats de compétition </v>
      </c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</row>
    <row r="34" spans="1:13" x14ac:dyDescent="0.2">
      <c r="A34" s="811"/>
      <c r="B34" s="811"/>
      <c r="C34" s="811"/>
      <c r="D34" s="811"/>
      <c r="E34" s="811"/>
      <c r="F34" s="811"/>
    </row>
    <row r="35" spans="1:13" s="278" customFormat="1" ht="27.75" customHeight="1" thickBot="1" x14ac:dyDescent="0.25">
      <c r="A35" s="277" t="s">
        <v>31</v>
      </c>
      <c r="B35" s="943" t="s">
        <v>567</v>
      </c>
      <c r="C35" s="944"/>
      <c r="D35" s="841" t="s">
        <v>388</v>
      </c>
      <c r="E35" s="842"/>
      <c r="F35" s="594" t="s">
        <v>389</v>
      </c>
      <c r="G35" s="934" t="s">
        <v>5</v>
      </c>
      <c r="H35" s="935"/>
      <c r="I35" s="934" t="s">
        <v>32</v>
      </c>
      <c r="J35" s="935"/>
      <c r="K35" s="940" t="s">
        <v>6</v>
      </c>
      <c r="L35" s="941"/>
    </row>
    <row r="36" spans="1:13" ht="13.5" thickTop="1" x14ac:dyDescent="0.2">
      <c r="A36" s="350" t="str">
        <f>+gestion!$X$12</f>
        <v>Invitation Rosemère</v>
      </c>
      <c r="B36" s="936"/>
      <c r="C36" s="937"/>
      <c r="D36" s="936"/>
      <c r="E36" s="937"/>
      <c r="F36" s="595"/>
      <c r="G36" s="936"/>
      <c r="H36" s="937"/>
      <c r="I36" s="936"/>
      <c r="J36" s="937"/>
      <c r="K36" s="936" t="str">
        <f>IF(OR(D36&lt;2,D36="",I36="",I36&lt;1,I36&gt;D36-1,F36="",F36&lt;=1,F36&gt;11,AND(D36&gt;=5,I36&gt;=5)),"",IF(D36&gt;=5,VLOOKUP(I36,tableau!$C$1:$M$6,HLOOKUP(F36,tableau!$C$1:$M$1,1,FALSE),FALSE),IF(D36=4,VLOOKUP(I36,tableau!$C$7:$M$9,HLOOKUP(F36,tableau!$C$1:$M$1,1,FALSE),FALSE),IF(D36=3,VLOOKUP(I36,tableau!$C$10:$M$11,HLOOKUP(F36,tableau!$C$1:$M$1,1,FALSE),FALSE),IF(D36=2,VLOOKUP(I36,tableau!$C$12:$M$12,HLOOKUP(F36,tableau!$C$1:$M$1,1,FALSE),FALSE),"")))))</f>
        <v/>
      </c>
      <c r="L36" s="942"/>
      <c r="M36" s="212"/>
    </row>
    <row r="37" spans="1:13" x14ac:dyDescent="0.2">
      <c r="A37" s="351" t="str">
        <f>+gestion!$W$15</f>
        <v>Invitation Lachute</v>
      </c>
      <c r="B37" s="819"/>
      <c r="C37" s="820"/>
      <c r="D37" s="819"/>
      <c r="E37" s="820"/>
      <c r="F37" s="526"/>
      <c r="G37" s="819"/>
      <c r="H37" s="820"/>
      <c r="I37" s="819"/>
      <c r="J37" s="820"/>
      <c r="K37" s="819" t="str">
        <f>IF(OR(D37&lt;2,D37="",I37="",I37&lt;1,I37&gt;D37-1,F37="",F37&lt;=1,F37&gt;11,AND(D37&gt;=5,I37&gt;=5)),"",IF(D37&gt;=5,VLOOKUP(I37,tableau!$C$1:$M$6,HLOOKUP(F37,tableau!$C$1:$M$1,1,FALSE),FALSE),IF(D37=4,VLOOKUP(I37,tableau!$C$7:$M$9,HLOOKUP(F37,tableau!$C$1:$M$1,1,FALSE),FALSE),IF(D37=3,VLOOKUP(I37,tableau!$C$10:$M$11,HLOOKUP(F37,tableau!$C$1:$M$1,1,FALSE),FALSE),IF(D37=2,VLOOKUP(I37,tableau!$C$12:$M$12,HLOOKUP(F37,tableau!$C$1:$M$1,1,FALSE),FALSE),"")))))</f>
        <v/>
      </c>
      <c r="L37" s="928"/>
      <c r="M37" s="212"/>
    </row>
    <row r="38" spans="1:13" x14ac:dyDescent="0.2">
      <c r="A38" s="351" t="str">
        <f>+gestion!$W$17</f>
        <v>Invitation Richard Gauthier</v>
      </c>
      <c r="B38" s="819"/>
      <c r="C38" s="820"/>
      <c r="D38" s="819"/>
      <c r="E38" s="820"/>
      <c r="F38" s="526"/>
      <c r="G38" s="819"/>
      <c r="H38" s="820"/>
      <c r="I38" s="819"/>
      <c r="J38" s="820"/>
      <c r="K38" s="819" t="str">
        <f>IF(OR(D38&lt;2,D38="",I38="",I38&lt;1,I38&gt;D38-1,F38="",F38&lt;=1,F38&gt;11,AND(D38&gt;=5,I38&gt;=5)),"",IF(D38&gt;=5,VLOOKUP(I38,tableau!$C$1:$M$6,HLOOKUP(F38,tableau!$C$1:$M$1,1,FALSE),FALSE),IF(D38=4,VLOOKUP(I38,tableau!$C$7:$M$9,HLOOKUP(F38,tableau!$C$1:$M$1,1,FALSE),FALSE),IF(D38=3,VLOOKUP(I38,tableau!$C$10:$M$11,HLOOKUP(F38,tableau!$C$1:$M$1,1,FALSE),FALSE),IF(D38=2,VLOOKUP(I38,tableau!$C$12:$M$12,HLOOKUP(F38,tableau!$C$1:$M$1,1,FALSE),FALSE),"")))))</f>
        <v/>
      </c>
      <c r="L38" s="928"/>
      <c r="M38" s="212"/>
    </row>
    <row r="39" spans="1:13" ht="13.5" thickBot="1" x14ac:dyDescent="0.25">
      <c r="A39" s="352" t="str">
        <f>+gestion!$W$18</f>
        <v>Invitation St-Eustache</v>
      </c>
      <c r="B39" s="929"/>
      <c r="C39" s="930"/>
      <c r="D39" s="929"/>
      <c r="E39" s="930"/>
      <c r="F39" s="596"/>
      <c r="G39" s="929"/>
      <c r="H39" s="930"/>
      <c r="I39" s="929"/>
      <c r="J39" s="930"/>
      <c r="K39" s="837" t="str">
        <f>IF(OR(D39&lt;2,D39="",I39="",I39&lt;1,I39&gt;D39-1,F39="",F39&lt;=1,F39&gt;11,AND(D39&gt;=5,I39&gt;=5)),"",IF(D39&gt;=5,VLOOKUP(I39,tableau!$C$1:$M$6,HLOOKUP(F39,tableau!$C$1:$M$1,1,FALSE),FALSE),IF(D39=4,VLOOKUP(I39,tableau!$C$7:$M$9,HLOOKUP(F39,tableau!$C$1:$M$1,1,FALSE),FALSE),IF(D39=3,VLOOKUP(I39,tableau!$C$10:$M$11,HLOOKUP(F39,tableau!$C$1:$M$1,1,FALSE),FALSE),IF(D39=2,VLOOKUP(I39,tableau!$C$12:$M$12,HLOOKUP(F39,tableau!$C$1:$M$1,1,FALSE),FALSE),"")))))</f>
        <v/>
      </c>
      <c r="L39" s="931"/>
      <c r="M39" s="212"/>
    </row>
    <row r="40" spans="1:13" ht="13.5" thickTop="1" x14ac:dyDescent="0.2">
      <c r="A40" s="283" t="str">
        <f>+gestion!$W$24</f>
        <v>Au choix</v>
      </c>
      <c r="B40" s="839"/>
      <c r="C40" s="840"/>
      <c r="D40" s="839"/>
      <c r="E40" s="840"/>
      <c r="F40" s="597"/>
      <c r="G40" s="936"/>
      <c r="H40" s="937"/>
      <c r="I40" s="936"/>
      <c r="J40" s="937"/>
      <c r="K40" s="932" t="str">
        <f>IF(OR(D40&lt;2,D40="",I40="",I40&lt;1,I40&gt;D40-1,F40="",F40&lt;=1,F40&gt;11,AND(D40&gt;=5,I40&gt;=5)),"",IF(D40&gt;=5,VLOOKUP(I40,tableau!$C$1:$M$6,HLOOKUP(F40,tableau!$C$1:$M$1,1,FALSE),FALSE),IF(D40=4,VLOOKUP(I40,tableau!$C$7:$M$9,HLOOKUP(F40,tableau!$C$1:$M$1,1,FALSE),FALSE),IF(D40=3,VLOOKUP(I40,tableau!$C$10:$M$11,HLOOKUP(F40,tableau!$C$1:$M$1,1,FALSE),FALSE),IF(D40=2,VLOOKUP(I40,tableau!$C$12:$M$12,HLOOKUP(F40,tableau!$C$1:$M$1,1,FALSE),FALSE),"")))))</f>
        <v/>
      </c>
      <c r="L40" s="933"/>
      <c r="M40" s="212"/>
    </row>
    <row r="41" spans="1:13" s="264" customFormat="1" x14ac:dyDescent="0.2">
      <c r="A41" s="938" t="s">
        <v>413</v>
      </c>
      <c r="B41" s="938"/>
      <c r="C41" s="938"/>
      <c r="D41" s="938"/>
      <c r="E41" s="938"/>
      <c r="F41" s="938"/>
      <c r="G41" s="938"/>
      <c r="H41" s="938"/>
      <c r="I41" s="938"/>
      <c r="J41" s="938"/>
      <c r="K41" s="927">
        <f>SUM(K36:L40)</f>
        <v>0</v>
      </c>
      <c r="L41" s="927"/>
    </row>
    <row r="42" spans="1:13" x14ac:dyDescent="0.2">
      <c r="A42" s="282" t="str">
        <f>+gestion!$W$22</f>
        <v>STAR Michel-Proulx</v>
      </c>
      <c r="B42" s="837"/>
      <c r="C42" s="838"/>
      <c r="D42" s="837"/>
      <c r="E42" s="838"/>
      <c r="F42" s="947"/>
      <c r="G42" s="826"/>
      <c r="H42" s="827"/>
      <c r="I42" s="837"/>
      <c r="J42" s="838"/>
      <c r="K42" s="830" t="str">
        <f>IF(OR(D42&lt;2,D42="",I42="",I42&lt;1,I42&gt;D42-1,F42="",F42&lt;=1,F42&gt;11,AND(D42&gt;=5,I42&gt;=5)),"",IF(D42&gt;=5,VLOOKUP(I42,tableau!$C$1:$M$6,HLOOKUP(F42,tableau!$C$1:$M$1,1,FALSE),FALSE),IF(D42=4,VLOOKUP(I42,tableau!$C$7:$M$9,HLOOKUP(F42,tableau!$C$1:$M$1,1,FALSE),FALSE),IF(D42=3,VLOOKUP(I42,tableau!$C$10:$M$11,HLOOKUP(F42,tableau!$C$1:$M$1,1,FALSE),FALSE),IF(D42=2,VLOOKUP(I42,tableau!$C$12:$M$12,HLOOKUP(F42,tableau!$C$1:$M$1,1,FALSE),FALSE),"")))))</f>
        <v/>
      </c>
      <c r="L42" s="831"/>
      <c r="M42" s="212"/>
    </row>
    <row r="43" spans="1:13" x14ac:dyDescent="0.2">
      <c r="A43" s="283" t="str">
        <f>gestion!$X$21</f>
        <v>Finale Régionale</v>
      </c>
      <c r="B43" s="839"/>
      <c r="C43" s="840"/>
      <c r="D43" s="839"/>
      <c r="E43" s="840"/>
      <c r="F43" s="948"/>
      <c r="G43" s="828"/>
      <c r="H43" s="829"/>
      <c r="I43" s="839"/>
      <c r="J43" s="840"/>
      <c r="K43" s="832"/>
      <c r="L43" s="833"/>
      <c r="M43" s="212"/>
    </row>
    <row r="44" spans="1:13" x14ac:dyDescent="0.2">
      <c r="A44" s="282" t="str">
        <f>+gestion!$W$22</f>
        <v>STAR Michel-Proulx</v>
      </c>
      <c r="B44" s="848"/>
      <c r="C44" s="848"/>
      <c r="D44" s="848"/>
      <c r="E44" s="848"/>
      <c r="F44" s="947"/>
      <c r="G44" s="826"/>
      <c r="H44" s="827"/>
      <c r="I44" s="837"/>
      <c r="J44" s="838"/>
      <c r="K44" s="830">
        <f>IF(ISTEXT(I44)=TRUE,0,IF(I44&gt;=1,IF(I44&gt;=11,1,HLOOKUP(I44,tableau!$C$16:$L$18,2,FALSE)),0))</f>
        <v>0</v>
      </c>
      <c r="L44" s="831"/>
      <c r="M44" s="212"/>
    </row>
    <row r="45" spans="1:13" x14ac:dyDescent="0.2">
      <c r="A45" s="283" t="str">
        <f>+gestion!$X$16</f>
        <v>Finale Provinciale</v>
      </c>
      <c r="B45" s="848"/>
      <c r="C45" s="848"/>
      <c r="D45" s="848"/>
      <c r="E45" s="848"/>
      <c r="F45" s="948"/>
      <c r="G45" s="828"/>
      <c r="H45" s="829"/>
      <c r="I45" s="839"/>
      <c r="J45" s="840"/>
      <c r="K45" s="832"/>
      <c r="L45" s="833"/>
      <c r="M45" s="212"/>
    </row>
    <row r="46" spans="1:13" s="264" customFormat="1" x14ac:dyDescent="0.2">
      <c r="A46" s="593"/>
      <c r="D46" s="593"/>
      <c r="E46" s="593"/>
      <c r="F46" s="593"/>
      <c r="G46" s="593"/>
      <c r="H46" s="593"/>
      <c r="I46" s="593"/>
      <c r="J46" s="527" t="s">
        <v>36</v>
      </c>
      <c r="K46" s="920">
        <f>SUM(K41:L45)</f>
        <v>0</v>
      </c>
      <c r="L46" s="920"/>
    </row>
    <row r="47" spans="1:13" ht="15" x14ac:dyDescent="0.25">
      <c r="A47" s="353"/>
      <c r="B47" s="353"/>
      <c r="C47" s="353"/>
      <c r="D47" s="353"/>
      <c r="E47" s="353"/>
      <c r="F47" s="353"/>
      <c r="G47" s="353"/>
      <c r="H47" s="353"/>
      <c r="I47" s="353"/>
      <c r="J47" s="353"/>
      <c r="K47" s="353"/>
      <c r="L47" s="353"/>
      <c r="M47" s="353"/>
    </row>
    <row r="48" spans="1:13" ht="15.75" x14ac:dyDescent="0.25">
      <c r="A48" s="312"/>
      <c r="B48" s="312"/>
      <c r="C48" s="312"/>
      <c r="D48" s="312"/>
      <c r="E48" s="312"/>
      <c r="F48" s="312"/>
      <c r="G48" s="312"/>
      <c r="H48" s="312"/>
      <c r="I48" s="312"/>
      <c r="J48" s="312"/>
      <c r="K48" s="312"/>
      <c r="L48" s="312"/>
      <c r="M48" s="312"/>
    </row>
    <row r="49" spans="2:13" x14ac:dyDescent="0.2">
      <c r="H49" s="210"/>
    </row>
    <row r="50" spans="2:13" x14ac:dyDescent="0.2">
      <c r="B50" s="339" t="s">
        <v>52</v>
      </c>
      <c r="C50" s="339"/>
      <c r="F50" s="781" t="str">
        <f>+'données a remplir'!$F$8</f>
        <v/>
      </c>
      <c r="G50" s="781"/>
      <c r="H50" s="781"/>
      <c r="I50" s="781"/>
      <c r="J50" s="781"/>
      <c r="L50" s="212"/>
      <c r="M50" s="212"/>
    </row>
    <row r="51" spans="2:13" x14ac:dyDescent="0.2">
      <c r="B51" s="339"/>
      <c r="C51" s="245"/>
      <c r="F51" s="245"/>
      <c r="G51" s="245"/>
      <c r="H51" s="245"/>
      <c r="I51" s="245"/>
      <c r="J51" s="245"/>
      <c r="L51" s="212"/>
      <c r="M51" s="212"/>
    </row>
    <row r="52" spans="2:13" x14ac:dyDescent="0.2">
      <c r="B52" s="339" t="s">
        <v>53</v>
      </c>
      <c r="C52" s="339"/>
      <c r="F52" s="781" t="str">
        <f>+'données a remplir'!$F$9</f>
        <v/>
      </c>
      <c r="G52" s="781"/>
      <c r="H52" s="781"/>
      <c r="I52" s="781"/>
      <c r="J52" s="781"/>
      <c r="L52" s="212"/>
      <c r="M52" s="212"/>
    </row>
    <row r="53" spans="2:13" x14ac:dyDescent="0.2">
      <c r="B53" s="339"/>
      <c r="C53" s="245"/>
      <c r="F53" s="245"/>
      <c r="G53" s="245"/>
      <c r="H53" s="245"/>
      <c r="I53" s="245"/>
      <c r="J53" s="245"/>
      <c r="L53" s="212"/>
      <c r="M53" s="212"/>
    </row>
    <row r="54" spans="2:13" x14ac:dyDescent="0.2">
      <c r="B54" s="780" t="s">
        <v>54</v>
      </c>
      <c r="C54" s="780"/>
      <c r="F54" s="781" t="str">
        <f>+'données a remplir'!$F$10</f>
        <v/>
      </c>
      <c r="G54" s="781"/>
      <c r="H54" s="781"/>
      <c r="I54" s="781"/>
      <c r="J54" s="781"/>
      <c r="L54" s="212"/>
      <c r="M54" s="212"/>
    </row>
  </sheetData>
  <sheetProtection algorithmName="SHA-512" hashValue="uqrfr9WRxEphPhmOqw+h8XHS8CHojQneoWhlqF8KXqrtlZLEDjMUL3gZ1SMXDt6Hz+wlGVK3gQJu9+EQdpZ2Rw==" saltValue="U0H+D/m4PTIq1h6jxPnUqg==" spinCount="100000" sheet="1"/>
  <protectedRanges>
    <protectedRange sqref="B36:C36 B40:C40 D36:J40 D42:J45" name="Plage2_1"/>
    <protectedRange sqref="B8:F10 J8:M10" name="Plage1_3"/>
  </protectedRanges>
  <mergeCells count="84">
    <mergeCell ref="B54:C54"/>
    <mergeCell ref="F54:J54"/>
    <mergeCell ref="B44:C45"/>
    <mergeCell ref="D44:E45"/>
    <mergeCell ref="B42:C43"/>
    <mergeCell ref="D42:E43"/>
    <mergeCell ref="F50:J50"/>
    <mergeCell ref="F52:J52"/>
    <mergeCell ref="B38:C38"/>
    <mergeCell ref="D38:E38"/>
    <mergeCell ref="B39:C39"/>
    <mergeCell ref="D39:E39"/>
    <mergeCell ref="B40:C40"/>
    <mergeCell ref="D40:E40"/>
    <mergeCell ref="B35:C35"/>
    <mergeCell ref="D35:E35"/>
    <mergeCell ref="B36:C36"/>
    <mergeCell ref="D36:E36"/>
    <mergeCell ref="B37:C37"/>
    <mergeCell ref="D37:E37"/>
    <mergeCell ref="A28:M28"/>
    <mergeCell ref="A29:M29"/>
    <mergeCell ref="A30:M30"/>
    <mergeCell ref="A31:M31"/>
    <mergeCell ref="A34:F34"/>
    <mergeCell ref="B8:F8"/>
    <mergeCell ref="H8:I8"/>
    <mergeCell ref="J8:M8"/>
    <mergeCell ref="H9:I9"/>
    <mergeCell ref="A27:M27"/>
    <mergeCell ref="B10:F10"/>
    <mergeCell ref="H10:I10"/>
    <mergeCell ref="J10:M10"/>
    <mergeCell ref="B11:C11"/>
    <mergeCell ref="D11:E11"/>
    <mergeCell ref="F11:G11"/>
    <mergeCell ref="H11:I11"/>
    <mergeCell ref="E22:F22"/>
    <mergeCell ref="H22:I22"/>
    <mergeCell ref="B12:F12"/>
    <mergeCell ref="H12:I12"/>
    <mergeCell ref="A2:M2"/>
    <mergeCell ref="A3:M3"/>
    <mergeCell ref="A4:M4"/>
    <mergeCell ref="A5:M5"/>
    <mergeCell ref="A6:M6"/>
    <mergeCell ref="A26:M26"/>
    <mergeCell ref="J12:M12"/>
    <mergeCell ref="A15:M15"/>
    <mergeCell ref="A16:M16"/>
    <mergeCell ref="A17:M17"/>
    <mergeCell ref="A19:M19"/>
    <mergeCell ref="E21:F21"/>
    <mergeCell ref="H21:I21"/>
    <mergeCell ref="A25:M25"/>
    <mergeCell ref="K35:L35"/>
    <mergeCell ref="G36:H36"/>
    <mergeCell ref="I36:J36"/>
    <mergeCell ref="K36:L36"/>
    <mergeCell ref="G37:H37"/>
    <mergeCell ref="I37:J37"/>
    <mergeCell ref="K37:L37"/>
    <mergeCell ref="G35:H35"/>
    <mergeCell ref="I35:J35"/>
    <mergeCell ref="K38:L38"/>
    <mergeCell ref="K39:L39"/>
    <mergeCell ref="G40:H40"/>
    <mergeCell ref="I40:J40"/>
    <mergeCell ref="K40:L40"/>
    <mergeCell ref="G39:H39"/>
    <mergeCell ref="I39:J39"/>
    <mergeCell ref="G38:H38"/>
    <mergeCell ref="I38:J38"/>
    <mergeCell ref="K46:L46"/>
    <mergeCell ref="K41:L41"/>
    <mergeCell ref="G42:H43"/>
    <mergeCell ref="I42:J43"/>
    <mergeCell ref="K42:L43"/>
    <mergeCell ref="G44:H45"/>
    <mergeCell ref="I44:J45"/>
    <mergeCell ref="K44:L45"/>
    <mergeCell ref="A41:J41"/>
    <mergeCell ref="F42:F43"/>
    <mergeCell ref="F44:F45"/>
  </mergeCells>
  <printOptions horizontalCentered="1"/>
  <pageMargins left="0" right="0" top="0.55118110236220474" bottom="0.35433070866141736" header="0.31496062992125984" footer="0.31496062992125984"/>
  <pageSetup scale="83" orientation="portrait" r:id="rId1"/>
  <headerFooter>
    <oddHeader>&amp;LLauréats 2019</oddHeader>
    <oddFooter>&amp;LCandidat 1&amp;C&amp;14PATINAGE LAURENTIDES&amp;R&amp;A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rgb="FF92D050"/>
  </sheetPr>
  <dimension ref="A1:AD54"/>
  <sheetViews>
    <sheetView showGridLines="0" topLeftCell="A2" zoomScaleNormal="100" workbookViewId="0">
      <selection activeCell="B8" sqref="B8:F8"/>
    </sheetView>
  </sheetViews>
  <sheetFormatPr baseColWidth="10" defaultRowHeight="12.75" x14ac:dyDescent="0.2"/>
  <cols>
    <col min="1" max="1" width="25.85546875" style="210" customWidth="1"/>
    <col min="2" max="3" width="8" style="210" customWidth="1"/>
    <col min="4" max="4" width="8.85546875" style="210" customWidth="1"/>
    <col min="5" max="5" width="8" style="210" customWidth="1"/>
    <col min="6" max="6" width="10.28515625" style="210" customWidth="1"/>
    <col min="7" max="7" width="8" style="210" customWidth="1"/>
    <col min="8" max="8" width="8" style="211" customWidth="1"/>
    <col min="9" max="12" width="8" style="210" customWidth="1"/>
    <col min="13" max="13" width="7.28515625" style="210" customWidth="1"/>
    <col min="14" max="16384" width="11.42578125" style="212"/>
  </cols>
  <sheetData>
    <row r="1" spans="1:30" x14ac:dyDescent="0.2">
      <c r="A1" s="209"/>
      <c r="B1" s="209"/>
      <c r="C1" s="209"/>
      <c r="D1" s="209"/>
      <c r="E1" s="209"/>
      <c r="F1" s="209"/>
    </row>
    <row r="2" spans="1:30" x14ac:dyDescent="0.2">
      <c r="A2" s="794" t="s">
        <v>14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</row>
    <row r="3" spans="1:30" x14ac:dyDescent="0.2">
      <c r="A3" s="795" t="s">
        <v>43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</row>
    <row r="4" spans="1:30" s="214" customForma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</row>
    <row r="5" spans="1:30" s="214" customFormat="1" ht="15.75" customHeight="1" x14ac:dyDescent="0.25">
      <c r="A5" s="799" t="s">
        <v>5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</row>
    <row r="6" spans="1:30" s="214" customFormat="1" ht="15.75" customHeight="1" x14ac:dyDescent="0.2">
      <c r="A6" s="801" t="str">
        <f>gestion!B49</f>
        <v>PATINEUSE RÉGIONALE OMNIUM - STAR 6-7-8</v>
      </c>
      <c r="B6" s="801"/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1"/>
    </row>
    <row r="8" spans="1:30" x14ac:dyDescent="0.2">
      <c r="A8" s="216" t="s">
        <v>48</v>
      </c>
      <c r="B8" s="790"/>
      <c r="C8" s="790"/>
      <c r="D8" s="790"/>
      <c r="E8" s="790"/>
      <c r="F8" s="790"/>
      <c r="H8" s="800" t="s">
        <v>51</v>
      </c>
      <c r="I8" s="800"/>
      <c r="J8" s="807"/>
      <c r="K8" s="807"/>
      <c r="L8" s="807"/>
      <c r="M8" s="807"/>
    </row>
    <row r="9" spans="1:30" x14ac:dyDescent="0.2">
      <c r="A9" s="216"/>
      <c r="B9" s="217"/>
      <c r="C9" s="217"/>
      <c r="D9" s="217"/>
      <c r="E9" s="217"/>
      <c r="F9" s="217"/>
      <c r="H9" s="800"/>
      <c r="I9" s="800"/>
      <c r="J9" s="307"/>
      <c r="K9" s="308"/>
      <c r="L9" s="308"/>
      <c r="M9" s="308"/>
    </row>
    <row r="10" spans="1:30" x14ac:dyDescent="0.2">
      <c r="A10" s="216" t="s">
        <v>74</v>
      </c>
      <c r="B10" s="790"/>
      <c r="C10" s="790"/>
      <c r="D10" s="790"/>
      <c r="E10" s="790"/>
      <c r="F10" s="790"/>
      <c r="H10" s="800" t="s">
        <v>13</v>
      </c>
      <c r="I10" s="800"/>
      <c r="J10" s="807"/>
      <c r="K10" s="807"/>
      <c r="L10" s="807"/>
      <c r="M10" s="807"/>
    </row>
    <row r="11" spans="1:30" x14ac:dyDescent="0.2">
      <c r="A11" s="340"/>
      <c r="B11" s="802"/>
      <c r="C11" s="802"/>
      <c r="D11" s="800"/>
      <c r="E11" s="800"/>
      <c r="F11" s="802"/>
      <c r="G11" s="802"/>
      <c r="H11" s="800"/>
      <c r="I11" s="800"/>
      <c r="J11" s="309"/>
      <c r="K11" s="309"/>
      <c r="L11" s="309"/>
      <c r="M11" s="309"/>
    </row>
    <row r="12" spans="1:30" x14ac:dyDescent="0.2">
      <c r="A12" s="340" t="s">
        <v>50</v>
      </c>
      <c r="B12" s="790">
        <f>'données a remplir'!E7</f>
        <v>0</v>
      </c>
      <c r="C12" s="790"/>
      <c r="D12" s="790"/>
      <c r="E12" s="790"/>
      <c r="F12" s="790"/>
      <c r="H12" s="808" t="s">
        <v>380</v>
      </c>
      <c r="I12" s="808"/>
      <c r="J12" s="807">
        <f>'données a remplir'!E6</f>
        <v>0</v>
      </c>
      <c r="K12" s="807" t="str">
        <f>+'données a remplir'!F6</f>
        <v/>
      </c>
      <c r="L12" s="807"/>
      <c r="M12" s="807"/>
    </row>
    <row r="13" spans="1:30" x14ac:dyDescent="0.2">
      <c r="A13" s="220"/>
      <c r="B13" s="221"/>
      <c r="C13" s="221"/>
      <c r="D13" s="220"/>
      <c r="E13" s="222"/>
      <c r="F13" s="222"/>
    </row>
    <row r="14" spans="1:30" ht="12.6" customHeight="1" x14ac:dyDescent="0.2">
      <c r="A14" s="223" t="s">
        <v>416</v>
      </c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</row>
    <row r="15" spans="1:30" s="348" customFormat="1" x14ac:dyDescent="0.2">
      <c r="A15" s="945" t="str">
        <f>gestion!$V$41</f>
        <v>Chaque Club enverra 3 candidatures.</v>
      </c>
      <c r="B15" s="945"/>
      <c r="C15" s="945"/>
      <c r="D15" s="945"/>
      <c r="E15" s="945"/>
      <c r="F15" s="945"/>
      <c r="G15" s="945"/>
      <c r="H15" s="945"/>
      <c r="I15" s="945"/>
      <c r="J15" s="945"/>
      <c r="K15" s="945"/>
      <c r="L15" s="945"/>
      <c r="M15" s="945"/>
    </row>
    <row r="16" spans="1:30" s="348" customFormat="1" x14ac:dyDescent="0.2">
      <c r="A16" s="945" t="str">
        <f>gestion!$V$39</f>
        <v>Aucune limite d'âge</v>
      </c>
      <c r="B16" s="945"/>
      <c r="C16" s="945"/>
      <c r="D16" s="945"/>
      <c r="E16" s="945"/>
      <c r="F16" s="945"/>
      <c r="G16" s="945"/>
      <c r="H16" s="945"/>
      <c r="I16" s="945"/>
      <c r="J16" s="945"/>
      <c r="K16" s="945"/>
      <c r="L16" s="945"/>
      <c r="M16" s="945"/>
    </row>
    <row r="17" spans="1:13" s="348" customFormat="1" x14ac:dyDescent="0.2">
      <c r="A17" s="945" t="str">
        <f>_xlfn.CONCAT(gestion!$V$84," ",gestion!$V$85," ",gestion!$B$12)</f>
        <v>Avoir compétitionné la majorité des compétitions dans la catégorie STAR 6 - 7 - 8 au cours de la saison 2019</v>
      </c>
      <c r="B17" s="945"/>
      <c r="C17" s="945"/>
      <c r="D17" s="945"/>
      <c r="E17" s="945"/>
      <c r="F17" s="945"/>
      <c r="G17" s="945"/>
      <c r="H17" s="945"/>
      <c r="I17" s="945"/>
      <c r="J17" s="945"/>
      <c r="K17" s="945"/>
      <c r="L17" s="945"/>
      <c r="M17" s="945"/>
    </row>
    <row r="18" spans="1:13" x14ac:dyDescent="0.2">
      <c r="A18" s="220"/>
      <c r="B18" s="221"/>
      <c r="C18" s="221"/>
      <c r="D18" s="220"/>
      <c r="E18" s="222"/>
      <c r="F18" s="222"/>
    </row>
    <row r="19" spans="1:13" ht="15" customHeight="1" x14ac:dyDescent="0.2">
      <c r="A19" s="846" t="s">
        <v>397</v>
      </c>
      <c r="B19" s="846"/>
      <c r="C19" s="846"/>
      <c r="D19" s="846"/>
      <c r="E19" s="846"/>
      <c r="F19" s="846"/>
      <c r="G19" s="846"/>
      <c r="H19" s="846"/>
      <c r="I19" s="846"/>
      <c r="J19" s="846"/>
      <c r="K19" s="846"/>
      <c r="L19" s="846"/>
      <c r="M19" s="846"/>
    </row>
    <row r="20" spans="1:13" ht="15" customHeight="1" x14ac:dyDescent="0.2">
      <c r="A20" s="256"/>
      <c r="B20" s="256"/>
      <c r="C20" s="256"/>
      <c r="D20" s="256"/>
      <c r="E20" s="256"/>
      <c r="F20" s="256"/>
      <c r="G20" s="256"/>
    </row>
    <row r="21" spans="1:13" ht="15" customHeight="1" thickBot="1" x14ac:dyDescent="0.25">
      <c r="A21" s="265" t="s">
        <v>394</v>
      </c>
      <c r="B21" s="331">
        <v>2</v>
      </c>
      <c r="C21" s="331">
        <v>3</v>
      </c>
      <c r="D21" s="331">
        <v>4</v>
      </c>
      <c r="E21" s="847">
        <v>5</v>
      </c>
      <c r="F21" s="847"/>
      <c r="G21" s="331">
        <v>6</v>
      </c>
      <c r="H21" s="847">
        <v>7</v>
      </c>
      <c r="I21" s="847"/>
      <c r="J21" s="268">
        <v>8</v>
      </c>
      <c r="K21" s="331">
        <v>9</v>
      </c>
      <c r="L21" s="331">
        <v>10</v>
      </c>
      <c r="M21" s="269">
        <v>11</v>
      </c>
    </row>
    <row r="22" spans="1:13" ht="27.75" customHeight="1" thickTop="1" x14ac:dyDescent="0.2">
      <c r="A22" s="270" t="s">
        <v>5</v>
      </c>
      <c r="B22" s="271" t="s">
        <v>291</v>
      </c>
      <c r="C22" s="271" t="s">
        <v>292</v>
      </c>
      <c r="D22" s="330" t="s">
        <v>400</v>
      </c>
      <c r="E22" s="845" t="s">
        <v>398</v>
      </c>
      <c r="F22" s="845"/>
      <c r="G22" s="271" t="s">
        <v>396</v>
      </c>
      <c r="H22" s="845" t="s">
        <v>395</v>
      </c>
      <c r="I22" s="845"/>
      <c r="J22" s="330" t="s">
        <v>399</v>
      </c>
      <c r="K22" s="271" t="s">
        <v>89</v>
      </c>
      <c r="L22" s="271" t="s">
        <v>90</v>
      </c>
      <c r="M22" s="274" t="s">
        <v>91</v>
      </c>
    </row>
    <row r="23" spans="1:13" x14ac:dyDescent="0.2">
      <c r="E23" s="225"/>
      <c r="F23" s="225"/>
    </row>
    <row r="24" spans="1:13" x14ac:dyDescent="0.2">
      <c r="A24" s="223" t="s">
        <v>419</v>
      </c>
      <c r="E24" s="225"/>
      <c r="F24" s="225"/>
    </row>
    <row r="25" spans="1:13" x14ac:dyDescent="0.2">
      <c r="A25" s="782" t="s">
        <v>481</v>
      </c>
      <c r="B25" s="782"/>
      <c r="C25" s="782"/>
      <c r="D25" s="782"/>
      <c r="E25" s="782"/>
      <c r="F25" s="782"/>
      <c r="G25" s="782"/>
      <c r="H25" s="782"/>
      <c r="I25" s="782"/>
      <c r="J25" s="782"/>
      <c r="K25" s="782"/>
      <c r="L25" s="782"/>
      <c r="M25" s="782"/>
    </row>
    <row r="26" spans="1:13" x14ac:dyDescent="0.2">
      <c r="A26" s="782" t="s">
        <v>480</v>
      </c>
      <c r="B26" s="782"/>
      <c r="C26" s="782"/>
      <c r="D26" s="782"/>
      <c r="E26" s="782"/>
      <c r="F26" s="782"/>
      <c r="G26" s="782"/>
      <c r="H26" s="782"/>
      <c r="I26" s="782"/>
      <c r="J26" s="782"/>
      <c r="K26" s="782"/>
      <c r="L26" s="782"/>
      <c r="M26" s="782"/>
    </row>
    <row r="27" spans="1:13" x14ac:dyDescent="0.2">
      <c r="A27" s="782" t="s">
        <v>479</v>
      </c>
      <c r="B27" s="782"/>
      <c r="C27" s="782"/>
      <c r="D27" s="782"/>
      <c r="E27" s="782"/>
      <c r="F27" s="782"/>
      <c r="G27" s="782"/>
      <c r="H27" s="782"/>
      <c r="I27" s="782"/>
      <c r="J27" s="782"/>
      <c r="K27" s="782"/>
      <c r="L27" s="782"/>
      <c r="M27" s="782"/>
    </row>
    <row r="28" spans="1:13" x14ac:dyDescent="0.2">
      <c r="A28" s="782" t="s">
        <v>482</v>
      </c>
      <c r="B28" s="782"/>
      <c r="C28" s="782"/>
      <c r="D28" s="782"/>
      <c r="E28" s="782"/>
      <c r="F28" s="782"/>
      <c r="G28" s="782"/>
      <c r="H28" s="782"/>
      <c r="I28" s="782"/>
      <c r="J28" s="782"/>
      <c r="K28" s="782"/>
      <c r="L28" s="782"/>
      <c r="M28" s="782"/>
    </row>
    <row r="29" spans="1:13" s="349" customFormat="1" x14ac:dyDescent="0.2">
      <c r="A29" s="939" t="str">
        <f>gestion!$V$49</f>
        <v>Seules les compétitions régionales inscrites ci-dessous sont éligibles pour les lauréats</v>
      </c>
      <c r="B29" s="939"/>
      <c r="C29" s="939"/>
      <c r="D29" s="939"/>
      <c r="E29" s="939"/>
      <c r="F29" s="939"/>
      <c r="G29" s="939"/>
      <c r="H29" s="939"/>
      <c r="I29" s="939"/>
      <c r="J29" s="939"/>
      <c r="K29" s="939"/>
      <c r="L29" s="939"/>
      <c r="M29" s="939"/>
    </row>
    <row r="30" spans="1:13" s="349" customFormat="1" x14ac:dyDescent="0.2">
      <c r="A30" s="939" t="str">
        <f>gestion!$V$79</f>
        <v xml:space="preserve">Si le bloc des quatres compétitions obligatoires de la région est rempli </v>
      </c>
      <c r="B30" s="939"/>
      <c r="C30" s="939"/>
      <c r="D30" s="939"/>
      <c r="E30" s="939"/>
      <c r="F30" s="939"/>
      <c r="G30" s="939"/>
      <c r="H30" s="939"/>
      <c r="I30" s="939"/>
      <c r="J30" s="939"/>
      <c r="K30" s="939"/>
      <c r="L30" s="939"/>
      <c r="M30" s="939"/>
    </row>
    <row r="31" spans="1:13" s="349" customFormat="1" x14ac:dyDescent="0.2">
      <c r="A31" s="939" t="str">
        <f>gestion!$V$80</f>
        <v>alors l'atlhète aura le droit à une cinquième compétition de son choix.</v>
      </c>
      <c r="B31" s="939"/>
      <c r="C31" s="939"/>
      <c r="D31" s="939"/>
      <c r="E31" s="939"/>
      <c r="F31" s="939"/>
      <c r="G31" s="939"/>
      <c r="H31" s="939"/>
      <c r="I31" s="939"/>
      <c r="J31" s="939"/>
      <c r="K31" s="939"/>
      <c r="L31" s="939"/>
      <c r="M31" s="939"/>
    </row>
    <row r="32" spans="1:13" x14ac:dyDescent="0.2">
      <c r="A32" s="255" t="str">
        <f>gestion!$V$45</f>
        <v>Aucun point de participation n'est accordé.</v>
      </c>
      <c r="B32" s="255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</row>
    <row r="33" spans="1:13" x14ac:dyDescent="0.2">
      <c r="A33" s="255" t="str">
        <f>gestion!$V$43</f>
        <v xml:space="preserve">N.B. :  Joindre une copie très lisible des résultats de compétition </v>
      </c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</row>
    <row r="34" spans="1:13" x14ac:dyDescent="0.2">
      <c r="A34" s="811"/>
      <c r="B34" s="811"/>
      <c r="C34" s="811"/>
      <c r="D34" s="811"/>
      <c r="E34" s="811"/>
      <c r="F34" s="811"/>
    </row>
    <row r="35" spans="1:13" s="278" customFormat="1" ht="27.75" customHeight="1" thickBot="1" x14ac:dyDescent="0.25">
      <c r="A35" s="277" t="s">
        <v>31</v>
      </c>
      <c r="B35" s="943" t="s">
        <v>567</v>
      </c>
      <c r="C35" s="944"/>
      <c r="D35" s="841" t="s">
        <v>388</v>
      </c>
      <c r="E35" s="842"/>
      <c r="F35" s="594" t="s">
        <v>389</v>
      </c>
      <c r="G35" s="934" t="s">
        <v>5</v>
      </c>
      <c r="H35" s="935"/>
      <c r="I35" s="934" t="s">
        <v>32</v>
      </c>
      <c r="J35" s="935"/>
      <c r="K35" s="940" t="s">
        <v>6</v>
      </c>
      <c r="L35" s="941"/>
    </row>
    <row r="36" spans="1:13" ht="13.5" thickTop="1" x14ac:dyDescent="0.2">
      <c r="A36" s="350" t="str">
        <f>+gestion!$X$12</f>
        <v>Invitation Rosemère</v>
      </c>
      <c r="B36" s="936"/>
      <c r="C36" s="937"/>
      <c r="D36" s="936"/>
      <c r="E36" s="937"/>
      <c r="F36" s="595"/>
      <c r="G36" s="936"/>
      <c r="H36" s="937"/>
      <c r="I36" s="936"/>
      <c r="J36" s="937"/>
      <c r="K36" s="936" t="str">
        <f>IF(OR(D36&lt;2,D36="",I36="",I36&lt;1,I36&gt;D36-1,F36="",F36&lt;=1,F36&gt;11,AND(D36&gt;=5,I36&gt;=5)),"",IF(D36&gt;=5,VLOOKUP(I36,tableau!$C$1:$M$6,HLOOKUP(F36,tableau!$C$1:$M$1,1,FALSE),FALSE),IF(D36=4,VLOOKUP(I36,tableau!$C$7:$M$9,HLOOKUP(F36,tableau!$C$1:$M$1,1,FALSE),FALSE),IF(D36=3,VLOOKUP(I36,tableau!$C$10:$M$11,HLOOKUP(F36,tableau!$C$1:$M$1,1,FALSE),FALSE),IF(D36=2,VLOOKUP(I36,tableau!$C$12:$M$12,HLOOKUP(F36,tableau!$C$1:$M$1,1,FALSE),FALSE),"")))))</f>
        <v/>
      </c>
      <c r="L36" s="942"/>
      <c r="M36" s="212"/>
    </row>
    <row r="37" spans="1:13" x14ac:dyDescent="0.2">
      <c r="A37" s="351" t="str">
        <f>+gestion!$W$15</f>
        <v>Invitation Lachute</v>
      </c>
      <c r="B37" s="819"/>
      <c r="C37" s="820"/>
      <c r="D37" s="819"/>
      <c r="E37" s="820"/>
      <c r="F37" s="526"/>
      <c r="G37" s="819"/>
      <c r="H37" s="820"/>
      <c r="I37" s="819"/>
      <c r="J37" s="820"/>
      <c r="K37" s="819" t="str">
        <f>IF(OR(D37&lt;2,D37="",I37="",I37&lt;1,I37&gt;D37-1,F37="",F37&lt;=1,F37&gt;11,AND(D37&gt;=5,I37&gt;=5)),"",IF(D37&gt;=5,VLOOKUP(I37,tableau!$C$1:$M$6,HLOOKUP(F37,tableau!$C$1:$M$1,1,FALSE),FALSE),IF(D37=4,VLOOKUP(I37,tableau!$C$7:$M$9,HLOOKUP(F37,tableau!$C$1:$M$1,1,FALSE),FALSE),IF(D37=3,VLOOKUP(I37,tableau!$C$10:$M$11,HLOOKUP(F37,tableau!$C$1:$M$1,1,FALSE),FALSE),IF(D37=2,VLOOKUP(I37,tableau!$C$12:$M$12,HLOOKUP(F37,tableau!$C$1:$M$1,1,FALSE),FALSE),"")))))</f>
        <v/>
      </c>
      <c r="L37" s="928"/>
      <c r="M37" s="212"/>
    </row>
    <row r="38" spans="1:13" x14ac:dyDescent="0.2">
      <c r="A38" s="351" t="str">
        <f>+gestion!$W$17</f>
        <v>Invitation Richard Gauthier</v>
      </c>
      <c r="B38" s="819"/>
      <c r="C38" s="820"/>
      <c r="D38" s="819"/>
      <c r="E38" s="820"/>
      <c r="F38" s="526"/>
      <c r="G38" s="819"/>
      <c r="H38" s="820"/>
      <c r="I38" s="819"/>
      <c r="J38" s="820"/>
      <c r="K38" s="819" t="str">
        <f>IF(OR(D38&lt;2,D38="",I38="",I38&lt;1,I38&gt;D38-1,F38="",F38&lt;=1,F38&gt;11,AND(D38&gt;=5,I38&gt;=5)),"",IF(D38&gt;=5,VLOOKUP(I38,tableau!$C$1:$M$6,HLOOKUP(F38,tableau!$C$1:$M$1,1,FALSE),FALSE),IF(D38=4,VLOOKUP(I38,tableau!$C$7:$M$9,HLOOKUP(F38,tableau!$C$1:$M$1,1,FALSE),FALSE),IF(D38=3,VLOOKUP(I38,tableau!$C$10:$M$11,HLOOKUP(F38,tableau!$C$1:$M$1,1,FALSE),FALSE),IF(D38=2,VLOOKUP(I38,tableau!$C$12:$M$12,HLOOKUP(F38,tableau!$C$1:$M$1,1,FALSE),FALSE),"")))))</f>
        <v/>
      </c>
      <c r="L38" s="928"/>
      <c r="M38" s="212"/>
    </row>
    <row r="39" spans="1:13" ht="13.5" thickBot="1" x14ac:dyDescent="0.25">
      <c r="A39" s="352" t="str">
        <f>+gestion!$W$18</f>
        <v>Invitation St-Eustache</v>
      </c>
      <c r="B39" s="929"/>
      <c r="C39" s="930"/>
      <c r="D39" s="929"/>
      <c r="E39" s="930"/>
      <c r="F39" s="596"/>
      <c r="G39" s="929"/>
      <c r="H39" s="930"/>
      <c r="I39" s="929"/>
      <c r="J39" s="930"/>
      <c r="K39" s="837" t="str">
        <f>IF(OR(D39&lt;2,D39="",I39="",I39&lt;1,I39&gt;D39-1,F39="",F39&lt;=1,F39&gt;11,AND(D39&gt;=5,I39&gt;=5)),"",IF(D39&gt;=5,VLOOKUP(I39,tableau!$C$1:$M$6,HLOOKUP(F39,tableau!$C$1:$M$1,1,FALSE),FALSE),IF(D39=4,VLOOKUP(I39,tableau!$C$7:$M$9,HLOOKUP(F39,tableau!$C$1:$M$1,1,FALSE),FALSE),IF(D39=3,VLOOKUP(I39,tableau!$C$10:$M$11,HLOOKUP(F39,tableau!$C$1:$M$1,1,FALSE),FALSE),IF(D39=2,VLOOKUP(I39,tableau!$C$12:$M$12,HLOOKUP(F39,tableau!$C$1:$M$1,1,FALSE),FALSE),"")))))</f>
        <v/>
      </c>
      <c r="L39" s="931"/>
      <c r="M39" s="212"/>
    </row>
    <row r="40" spans="1:13" ht="13.5" thickTop="1" x14ac:dyDescent="0.2">
      <c r="A40" s="283" t="str">
        <f>+gestion!$W$24</f>
        <v>Au choix</v>
      </c>
      <c r="B40" s="839"/>
      <c r="C40" s="840"/>
      <c r="D40" s="839"/>
      <c r="E40" s="840"/>
      <c r="F40" s="597"/>
      <c r="G40" s="936"/>
      <c r="H40" s="937"/>
      <c r="I40" s="936"/>
      <c r="J40" s="937"/>
      <c r="K40" s="932" t="str">
        <f>IF(OR(D40&lt;2,D40="",I40="",I40&lt;1,I40&gt;D40-1,F40="",F40&lt;=1,F40&gt;11,AND(D40&gt;=5,I40&gt;=5)),"",IF(D40&gt;=5,VLOOKUP(I40,tableau!$C$1:$M$6,HLOOKUP(F40,tableau!$C$1:$M$1,1,FALSE),FALSE),IF(D40=4,VLOOKUP(I40,tableau!$C$7:$M$9,HLOOKUP(F40,tableau!$C$1:$M$1,1,FALSE),FALSE),IF(D40=3,VLOOKUP(I40,tableau!$C$10:$M$11,HLOOKUP(F40,tableau!$C$1:$M$1,1,FALSE),FALSE),IF(D40=2,VLOOKUP(I40,tableau!$C$12:$M$12,HLOOKUP(F40,tableau!$C$1:$M$1,1,FALSE),FALSE),"")))))</f>
        <v/>
      </c>
      <c r="L40" s="933"/>
      <c r="M40" s="212"/>
    </row>
    <row r="41" spans="1:13" s="264" customFormat="1" x14ac:dyDescent="0.2">
      <c r="A41" s="938" t="s">
        <v>413</v>
      </c>
      <c r="B41" s="938"/>
      <c r="C41" s="938"/>
      <c r="D41" s="938"/>
      <c r="E41" s="938"/>
      <c r="F41" s="938"/>
      <c r="G41" s="938"/>
      <c r="H41" s="938"/>
      <c r="I41" s="938"/>
      <c r="J41" s="938"/>
      <c r="K41" s="927">
        <f>SUM(K36:L40)</f>
        <v>0</v>
      </c>
      <c r="L41" s="927"/>
    </row>
    <row r="42" spans="1:13" x14ac:dyDescent="0.2">
      <c r="A42" s="282" t="str">
        <f>+gestion!$W$22</f>
        <v>STAR Michel-Proulx</v>
      </c>
      <c r="B42" s="837"/>
      <c r="C42" s="838"/>
      <c r="D42" s="837"/>
      <c r="E42" s="838"/>
      <c r="F42" s="947"/>
      <c r="G42" s="826"/>
      <c r="H42" s="827"/>
      <c r="I42" s="837"/>
      <c r="J42" s="838"/>
      <c r="K42" s="830" t="str">
        <f>IF(OR(D42&lt;2,D42="",I42="",I42&lt;1,I42&gt;D42-1,F42="",F42&lt;=1,F42&gt;11,AND(D42&gt;=5,I42&gt;=5)),"",IF(D42&gt;=5,VLOOKUP(I42,tableau!$C$1:$M$6,HLOOKUP(F42,tableau!$C$1:$M$1,1,FALSE),FALSE),IF(D42=4,VLOOKUP(I42,tableau!$C$7:$M$9,HLOOKUP(F42,tableau!$C$1:$M$1,1,FALSE),FALSE),IF(D42=3,VLOOKUP(I42,tableau!$C$10:$M$11,HLOOKUP(F42,tableau!$C$1:$M$1,1,FALSE),FALSE),IF(D42=2,VLOOKUP(I42,tableau!$C$12:$M$12,HLOOKUP(F42,tableau!$C$1:$M$1,1,FALSE),FALSE),"")))))</f>
        <v/>
      </c>
      <c r="L42" s="831"/>
      <c r="M42" s="212"/>
    </row>
    <row r="43" spans="1:13" x14ac:dyDescent="0.2">
      <c r="A43" s="283" t="str">
        <f>gestion!$X$21</f>
        <v>Finale Régionale</v>
      </c>
      <c r="B43" s="839"/>
      <c r="C43" s="840"/>
      <c r="D43" s="839"/>
      <c r="E43" s="840"/>
      <c r="F43" s="948"/>
      <c r="G43" s="828"/>
      <c r="H43" s="829"/>
      <c r="I43" s="839"/>
      <c r="J43" s="840"/>
      <c r="K43" s="832"/>
      <c r="L43" s="833"/>
      <c r="M43" s="212"/>
    </row>
    <row r="44" spans="1:13" x14ac:dyDescent="0.2">
      <c r="A44" s="282" t="str">
        <f>+gestion!$W$22</f>
        <v>STAR Michel-Proulx</v>
      </c>
      <c r="B44" s="848"/>
      <c r="C44" s="848"/>
      <c r="D44" s="848"/>
      <c r="E44" s="848"/>
      <c r="F44" s="947"/>
      <c r="G44" s="826"/>
      <c r="H44" s="827"/>
      <c r="I44" s="837"/>
      <c r="J44" s="838"/>
      <c r="K44" s="830">
        <f>IF(ISTEXT(I44)=TRUE,0,IF(I44&gt;=1,IF(I44&gt;=11,1,HLOOKUP(I44,tableau!$C$16:$L$18,2,FALSE)),0))</f>
        <v>0</v>
      </c>
      <c r="L44" s="831"/>
      <c r="M44" s="212"/>
    </row>
    <row r="45" spans="1:13" x14ac:dyDescent="0.2">
      <c r="A45" s="283" t="str">
        <f>+gestion!$X$16</f>
        <v>Finale Provinciale</v>
      </c>
      <c r="B45" s="848"/>
      <c r="C45" s="848"/>
      <c r="D45" s="848"/>
      <c r="E45" s="848"/>
      <c r="F45" s="948"/>
      <c r="G45" s="828"/>
      <c r="H45" s="829"/>
      <c r="I45" s="839"/>
      <c r="J45" s="840"/>
      <c r="K45" s="832"/>
      <c r="L45" s="833"/>
      <c r="M45" s="212"/>
    </row>
    <row r="46" spans="1:13" s="264" customFormat="1" x14ac:dyDescent="0.2">
      <c r="A46" s="593"/>
      <c r="D46" s="593"/>
      <c r="E46" s="593"/>
      <c r="F46" s="593"/>
      <c r="G46" s="593"/>
      <c r="H46" s="593"/>
      <c r="I46" s="593"/>
      <c r="J46" s="527" t="s">
        <v>36</v>
      </c>
      <c r="K46" s="920">
        <f>SUM(K41:L45)</f>
        <v>0</v>
      </c>
      <c r="L46" s="920"/>
    </row>
    <row r="47" spans="1:13" ht="15" x14ac:dyDescent="0.25">
      <c r="A47" s="353"/>
      <c r="B47" s="353"/>
      <c r="C47" s="353"/>
      <c r="D47" s="353"/>
      <c r="E47" s="353"/>
      <c r="F47" s="353"/>
      <c r="G47" s="353"/>
      <c r="H47" s="353"/>
      <c r="I47" s="353"/>
      <c r="J47" s="353"/>
      <c r="K47" s="353"/>
      <c r="L47" s="353"/>
      <c r="M47" s="353"/>
    </row>
    <row r="48" spans="1:13" ht="15.75" x14ac:dyDescent="0.25">
      <c r="A48" s="312"/>
      <c r="B48" s="312"/>
      <c r="C48" s="312"/>
      <c r="D48" s="312"/>
      <c r="E48" s="312"/>
      <c r="F48" s="312"/>
      <c r="G48" s="312"/>
      <c r="H48" s="312"/>
      <c r="I48" s="312"/>
      <c r="J48" s="312"/>
      <c r="K48" s="312"/>
      <c r="L48" s="312"/>
      <c r="M48" s="312"/>
    </row>
    <row r="49" spans="2:13" x14ac:dyDescent="0.2">
      <c r="H49" s="210"/>
    </row>
    <row r="50" spans="2:13" x14ac:dyDescent="0.2">
      <c r="B50" s="339" t="s">
        <v>52</v>
      </c>
      <c r="C50" s="339"/>
      <c r="F50" s="781" t="str">
        <f>+'données a remplir'!$F$8</f>
        <v/>
      </c>
      <c r="G50" s="781"/>
      <c r="H50" s="781"/>
      <c r="I50" s="781"/>
      <c r="J50" s="781"/>
      <c r="L50" s="212"/>
      <c r="M50" s="212"/>
    </row>
    <row r="51" spans="2:13" x14ac:dyDescent="0.2">
      <c r="B51" s="339"/>
      <c r="C51" s="245"/>
      <c r="F51" s="245"/>
      <c r="G51" s="245"/>
      <c r="H51" s="245"/>
      <c r="I51" s="245"/>
      <c r="J51" s="245"/>
      <c r="L51" s="212"/>
      <c r="M51" s="212"/>
    </row>
    <row r="52" spans="2:13" x14ac:dyDescent="0.2">
      <c r="B52" s="339" t="s">
        <v>53</v>
      </c>
      <c r="C52" s="339"/>
      <c r="F52" s="781" t="str">
        <f>+'données a remplir'!$F$9</f>
        <v/>
      </c>
      <c r="G52" s="781"/>
      <c r="H52" s="781"/>
      <c r="I52" s="781"/>
      <c r="J52" s="781"/>
      <c r="L52" s="212"/>
      <c r="M52" s="212"/>
    </row>
    <row r="53" spans="2:13" x14ac:dyDescent="0.2">
      <c r="B53" s="339"/>
      <c r="C53" s="245"/>
      <c r="F53" s="245"/>
      <c r="G53" s="245"/>
      <c r="H53" s="245"/>
      <c r="I53" s="245"/>
      <c r="J53" s="245"/>
      <c r="L53" s="212"/>
      <c r="M53" s="212"/>
    </row>
    <row r="54" spans="2:13" x14ac:dyDescent="0.2">
      <c r="B54" s="780" t="s">
        <v>54</v>
      </c>
      <c r="C54" s="780"/>
      <c r="F54" s="781" t="str">
        <f>+'données a remplir'!$F$10</f>
        <v/>
      </c>
      <c r="G54" s="781"/>
      <c r="H54" s="781"/>
      <c r="I54" s="781"/>
      <c r="J54" s="781"/>
      <c r="L54" s="212"/>
      <c r="M54" s="212"/>
    </row>
  </sheetData>
  <sheetProtection algorithmName="SHA-512" hashValue="A42gHL8hNRERtek2TZXou0qRT8dSQh3WTLNOAevEWOtxcKY+Cytz2k6VnvSTYpjXO5nGnOcdGkj366/VBrofIA==" saltValue="wYvKynBonKCtUGtO3ZysTQ==" spinCount="100000" sheet="1"/>
  <protectedRanges>
    <protectedRange sqref="B36:C36 B40:C40 D36:J40 D42:J45" name="Plage2_1"/>
    <protectedRange sqref="B8:F10 J8:M10" name="Plage1_3_1"/>
  </protectedRanges>
  <mergeCells count="84">
    <mergeCell ref="B54:C54"/>
    <mergeCell ref="F54:J54"/>
    <mergeCell ref="B44:C45"/>
    <mergeCell ref="D44:E45"/>
    <mergeCell ref="B42:C43"/>
    <mergeCell ref="D42:E43"/>
    <mergeCell ref="F50:J50"/>
    <mergeCell ref="F52:J52"/>
    <mergeCell ref="B38:C38"/>
    <mergeCell ref="D38:E38"/>
    <mergeCell ref="B39:C39"/>
    <mergeCell ref="D39:E39"/>
    <mergeCell ref="B40:C40"/>
    <mergeCell ref="D40:E40"/>
    <mergeCell ref="B35:C35"/>
    <mergeCell ref="D35:E35"/>
    <mergeCell ref="B36:C36"/>
    <mergeCell ref="D36:E36"/>
    <mergeCell ref="B37:C37"/>
    <mergeCell ref="D37:E37"/>
    <mergeCell ref="A30:M30"/>
    <mergeCell ref="A31:M31"/>
    <mergeCell ref="A27:M27"/>
    <mergeCell ref="A28:M28"/>
    <mergeCell ref="E21:F21"/>
    <mergeCell ref="H21:I21"/>
    <mergeCell ref="A25:M25"/>
    <mergeCell ref="E22:F22"/>
    <mergeCell ref="H22:I22"/>
    <mergeCell ref="F11:G11"/>
    <mergeCell ref="H11:I11"/>
    <mergeCell ref="J10:M10"/>
    <mergeCell ref="B11:C11"/>
    <mergeCell ref="A29:M29"/>
    <mergeCell ref="A2:M2"/>
    <mergeCell ref="A3:M3"/>
    <mergeCell ref="A4:M4"/>
    <mergeCell ref="A5:M5"/>
    <mergeCell ref="A6:M6"/>
    <mergeCell ref="A34:F34"/>
    <mergeCell ref="J8:M8"/>
    <mergeCell ref="H9:I9"/>
    <mergeCell ref="A15:M15"/>
    <mergeCell ref="A16:M16"/>
    <mergeCell ref="A17:M17"/>
    <mergeCell ref="A19:M19"/>
    <mergeCell ref="B10:F10"/>
    <mergeCell ref="H10:I10"/>
    <mergeCell ref="H8:I8"/>
    <mergeCell ref="A26:M26"/>
    <mergeCell ref="B12:F12"/>
    <mergeCell ref="H12:I12"/>
    <mergeCell ref="J12:M12"/>
    <mergeCell ref="B8:F8"/>
    <mergeCell ref="D11:E11"/>
    <mergeCell ref="K35:L35"/>
    <mergeCell ref="G36:H36"/>
    <mergeCell ref="I36:J36"/>
    <mergeCell ref="K36:L36"/>
    <mergeCell ref="G37:H37"/>
    <mergeCell ref="I37:J37"/>
    <mergeCell ref="K37:L37"/>
    <mergeCell ref="G35:H35"/>
    <mergeCell ref="I35:J35"/>
    <mergeCell ref="K38:L38"/>
    <mergeCell ref="K39:L39"/>
    <mergeCell ref="G40:H40"/>
    <mergeCell ref="I40:J40"/>
    <mergeCell ref="K40:L40"/>
    <mergeCell ref="G39:H39"/>
    <mergeCell ref="I39:J39"/>
    <mergeCell ref="G38:H38"/>
    <mergeCell ref="I38:J38"/>
    <mergeCell ref="K46:L46"/>
    <mergeCell ref="K41:L41"/>
    <mergeCell ref="G42:H43"/>
    <mergeCell ref="I42:J43"/>
    <mergeCell ref="K42:L43"/>
    <mergeCell ref="G44:H45"/>
    <mergeCell ref="I44:J45"/>
    <mergeCell ref="K44:L45"/>
    <mergeCell ref="A41:J41"/>
    <mergeCell ref="F42:F43"/>
    <mergeCell ref="F44:F45"/>
  </mergeCells>
  <printOptions horizontalCentered="1"/>
  <pageMargins left="0" right="0" top="0.55118110236220474" bottom="0.35433070866141736" header="0.31496062992125984" footer="0.31496062992125984"/>
  <pageSetup scale="83" orientation="portrait" r:id="rId1"/>
  <headerFooter>
    <oddHeader>&amp;LLauréats 2019</oddHeader>
    <oddFooter>&amp;LCandidat 2&amp;C&amp;14PATINAGE LAURENTIDES&amp;R&amp;A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rgb="FF92D050"/>
  </sheetPr>
  <dimension ref="A1:AD54"/>
  <sheetViews>
    <sheetView showGridLines="0" zoomScaleNormal="100" workbookViewId="0">
      <selection activeCell="D42" sqref="D42:J45"/>
    </sheetView>
  </sheetViews>
  <sheetFormatPr baseColWidth="10" defaultRowHeight="12.75" x14ac:dyDescent="0.2"/>
  <cols>
    <col min="1" max="1" width="25.85546875" style="210" customWidth="1"/>
    <col min="2" max="3" width="8" style="210" customWidth="1"/>
    <col min="4" max="4" width="8.85546875" style="210" customWidth="1"/>
    <col min="5" max="5" width="8" style="210" customWidth="1"/>
    <col min="6" max="6" width="9.85546875" style="210" customWidth="1"/>
    <col min="7" max="7" width="8" style="210" customWidth="1"/>
    <col min="8" max="8" width="8" style="211" customWidth="1"/>
    <col min="9" max="12" width="8" style="210" customWidth="1"/>
    <col min="13" max="13" width="7.28515625" style="210" customWidth="1"/>
    <col min="14" max="16384" width="11.42578125" style="212"/>
  </cols>
  <sheetData>
    <row r="1" spans="1:30" x14ac:dyDescent="0.2">
      <c r="A1" s="209"/>
      <c r="B1" s="209"/>
      <c r="C1" s="209"/>
      <c r="D1" s="209"/>
      <c r="E1" s="209"/>
      <c r="F1" s="209"/>
    </row>
    <row r="2" spans="1:30" x14ac:dyDescent="0.2">
      <c r="A2" s="794" t="s">
        <v>14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</row>
    <row r="3" spans="1:30" x14ac:dyDescent="0.2">
      <c r="A3" s="795" t="s">
        <v>43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</row>
    <row r="4" spans="1:30" s="214" customForma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</row>
    <row r="5" spans="1:30" s="214" customFormat="1" ht="15.75" customHeight="1" x14ac:dyDescent="0.25">
      <c r="A5" s="799" t="s">
        <v>5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</row>
    <row r="6" spans="1:30" s="214" customFormat="1" ht="15.75" customHeight="1" x14ac:dyDescent="0.2">
      <c r="A6" s="801" t="str">
        <f>gestion!B49</f>
        <v>PATINEUSE RÉGIONALE OMNIUM - STAR 6-7-8</v>
      </c>
      <c r="B6" s="801"/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1"/>
    </row>
    <row r="8" spans="1:30" x14ac:dyDescent="0.2">
      <c r="A8" s="216" t="s">
        <v>48</v>
      </c>
      <c r="B8" s="790"/>
      <c r="C8" s="790"/>
      <c r="D8" s="790"/>
      <c r="E8" s="790"/>
      <c r="F8" s="790"/>
      <c r="H8" s="800" t="s">
        <v>51</v>
      </c>
      <c r="I8" s="800"/>
      <c r="J8" s="807"/>
      <c r="K8" s="807"/>
      <c r="L8" s="807"/>
      <c r="M8" s="807"/>
    </row>
    <row r="9" spans="1:30" x14ac:dyDescent="0.2">
      <c r="A9" s="216"/>
      <c r="B9" s="217"/>
      <c r="C9" s="217"/>
      <c r="D9" s="217"/>
      <c r="E9" s="217"/>
      <c r="F9" s="217"/>
      <c r="H9" s="800"/>
      <c r="I9" s="800"/>
      <c r="J9" s="307"/>
      <c r="K9" s="308"/>
      <c r="L9" s="308"/>
      <c r="M9" s="308"/>
    </row>
    <row r="10" spans="1:30" x14ac:dyDescent="0.2">
      <c r="A10" s="216" t="s">
        <v>74</v>
      </c>
      <c r="B10" s="790"/>
      <c r="C10" s="790"/>
      <c r="D10" s="790"/>
      <c r="E10" s="790"/>
      <c r="F10" s="790"/>
      <c r="H10" s="800" t="s">
        <v>13</v>
      </c>
      <c r="I10" s="800"/>
      <c r="J10" s="807"/>
      <c r="K10" s="807"/>
      <c r="L10" s="807"/>
      <c r="M10" s="807"/>
    </row>
    <row r="11" spans="1:30" x14ac:dyDescent="0.2">
      <c r="A11" s="340"/>
      <c r="B11" s="802"/>
      <c r="C11" s="802"/>
      <c r="D11" s="800"/>
      <c r="E11" s="800"/>
      <c r="F11" s="802"/>
      <c r="G11" s="802"/>
      <c r="H11" s="800"/>
      <c r="I11" s="800"/>
      <c r="J11" s="309"/>
      <c r="K11" s="309"/>
      <c r="L11" s="309"/>
      <c r="M11" s="309"/>
    </row>
    <row r="12" spans="1:30" x14ac:dyDescent="0.2">
      <c r="A12" s="340" t="s">
        <v>50</v>
      </c>
      <c r="B12" s="790">
        <f>'données a remplir'!E7</f>
        <v>0</v>
      </c>
      <c r="C12" s="790"/>
      <c r="D12" s="790"/>
      <c r="E12" s="790"/>
      <c r="F12" s="790"/>
      <c r="H12" s="808" t="s">
        <v>380</v>
      </c>
      <c r="I12" s="808"/>
      <c r="J12" s="807">
        <f>'données a remplir'!E6</f>
        <v>0</v>
      </c>
      <c r="K12" s="807" t="str">
        <f>+'données a remplir'!F6</f>
        <v/>
      </c>
      <c r="L12" s="807"/>
      <c r="M12" s="807"/>
    </row>
    <row r="13" spans="1:30" x14ac:dyDescent="0.2">
      <c r="A13" s="220"/>
      <c r="B13" s="221"/>
      <c r="C13" s="221"/>
      <c r="D13" s="220"/>
      <c r="E13" s="222"/>
      <c r="F13" s="222"/>
    </row>
    <row r="14" spans="1:30" ht="12.6" customHeight="1" x14ac:dyDescent="0.2">
      <c r="A14" s="223" t="s">
        <v>416</v>
      </c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</row>
    <row r="15" spans="1:30" s="348" customFormat="1" x14ac:dyDescent="0.2">
      <c r="A15" s="945" t="str">
        <f>gestion!$V$41</f>
        <v>Chaque Club enverra 3 candidatures.</v>
      </c>
      <c r="B15" s="945"/>
      <c r="C15" s="945"/>
      <c r="D15" s="945"/>
      <c r="E15" s="945"/>
      <c r="F15" s="945"/>
      <c r="G15" s="945"/>
      <c r="H15" s="945"/>
      <c r="I15" s="945"/>
      <c r="J15" s="945"/>
      <c r="K15" s="945"/>
      <c r="L15" s="945"/>
      <c r="M15" s="945"/>
    </row>
    <row r="16" spans="1:30" s="348" customFormat="1" x14ac:dyDescent="0.2">
      <c r="A16" s="945" t="str">
        <f>gestion!$V$39</f>
        <v>Aucune limite d'âge</v>
      </c>
      <c r="B16" s="945"/>
      <c r="C16" s="945"/>
      <c r="D16" s="945"/>
      <c r="E16" s="945"/>
      <c r="F16" s="945"/>
      <c r="G16" s="945"/>
      <c r="H16" s="945"/>
      <c r="I16" s="945"/>
      <c r="J16" s="945"/>
      <c r="K16" s="945"/>
      <c r="L16" s="945"/>
      <c r="M16" s="945"/>
    </row>
    <row r="17" spans="1:13" s="348" customFormat="1" x14ac:dyDescent="0.2">
      <c r="A17" s="945" t="str">
        <f>_xlfn.CONCAT(gestion!$V$84," ",gestion!$V$85," ",gestion!$B$12)</f>
        <v>Avoir compétitionné la majorité des compétitions dans la catégorie STAR 6 - 7 - 8 au cours de la saison 2019</v>
      </c>
      <c r="B17" s="945"/>
      <c r="C17" s="945"/>
      <c r="D17" s="945"/>
      <c r="E17" s="945"/>
      <c r="F17" s="945"/>
      <c r="G17" s="945"/>
      <c r="H17" s="945"/>
      <c r="I17" s="945"/>
      <c r="J17" s="945"/>
      <c r="K17" s="945"/>
      <c r="L17" s="945"/>
      <c r="M17" s="945"/>
    </row>
    <row r="18" spans="1:13" x14ac:dyDescent="0.2">
      <c r="A18" s="220"/>
      <c r="B18" s="221"/>
      <c r="C18" s="221"/>
      <c r="D18" s="220"/>
      <c r="E18" s="222"/>
      <c r="F18" s="222"/>
    </row>
    <row r="19" spans="1:13" ht="15" customHeight="1" x14ac:dyDescent="0.2">
      <c r="A19" s="846" t="s">
        <v>397</v>
      </c>
      <c r="B19" s="846"/>
      <c r="C19" s="846"/>
      <c r="D19" s="846"/>
      <c r="E19" s="846"/>
      <c r="F19" s="846"/>
      <c r="G19" s="846"/>
      <c r="H19" s="846"/>
      <c r="I19" s="846"/>
      <c r="J19" s="846"/>
      <c r="K19" s="846"/>
      <c r="L19" s="846"/>
      <c r="M19" s="846"/>
    </row>
    <row r="20" spans="1:13" ht="15" customHeight="1" x14ac:dyDescent="0.2">
      <c r="A20" s="256"/>
      <c r="B20" s="256"/>
      <c r="C20" s="256"/>
      <c r="D20" s="256"/>
      <c r="E20" s="256"/>
      <c r="F20" s="256"/>
      <c r="G20" s="256"/>
    </row>
    <row r="21" spans="1:13" ht="15" customHeight="1" thickBot="1" x14ac:dyDescent="0.25">
      <c r="A21" s="265" t="s">
        <v>394</v>
      </c>
      <c r="B21" s="331">
        <v>2</v>
      </c>
      <c r="C21" s="331">
        <v>3</v>
      </c>
      <c r="D21" s="331">
        <v>4</v>
      </c>
      <c r="E21" s="847">
        <v>5</v>
      </c>
      <c r="F21" s="847"/>
      <c r="G21" s="331">
        <v>6</v>
      </c>
      <c r="H21" s="847">
        <v>7</v>
      </c>
      <c r="I21" s="847"/>
      <c r="J21" s="268">
        <v>8</v>
      </c>
      <c r="K21" s="331">
        <v>9</v>
      </c>
      <c r="L21" s="331">
        <v>10</v>
      </c>
      <c r="M21" s="269">
        <v>11</v>
      </c>
    </row>
    <row r="22" spans="1:13" ht="27.75" customHeight="1" thickTop="1" x14ac:dyDescent="0.2">
      <c r="A22" s="270" t="s">
        <v>5</v>
      </c>
      <c r="B22" s="271" t="s">
        <v>291</v>
      </c>
      <c r="C22" s="271" t="s">
        <v>292</v>
      </c>
      <c r="D22" s="330" t="s">
        <v>400</v>
      </c>
      <c r="E22" s="845" t="s">
        <v>398</v>
      </c>
      <c r="F22" s="845"/>
      <c r="G22" s="271" t="s">
        <v>396</v>
      </c>
      <c r="H22" s="845" t="s">
        <v>395</v>
      </c>
      <c r="I22" s="845"/>
      <c r="J22" s="330" t="s">
        <v>399</v>
      </c>
      <c r="K22" s="271" t="s">
        <v>89</v>
      </c>
      <c r="L22" s="271" t="s">
        <v>90</v>
      </c>
      <c r="M22" s="274" t="s">
        <v>91</v>
      </c>
    </row>
    <row r="23" spans="1:13" ht="15" customHeight="1" x14ac:dyDescent="0.2">
      <c r="A23" s="225"/>
      <c r="B23" s="222"/>
      <c r="C23" s="222"/>
      <c r="D23" s="222"/>
      <c r="E23" s="222"/>
      <c r="F23" s="226"/>
    </row>
    <row r="24" spans="1:13" x14ac:dyDescent="0.2">
      <c r="A24" s="223" t="s">
        <v>419</v>
      </c>
      <c r="E24" s="225"/>
      <c r="F24" s="225"/>
    </row>
    <row r="25" spans="1:13" x14ac:dyDescent="0.2">
      <c r="A25" s="782" t="s">
        <v>481</v>
      </c>
      <c r="B25" s="782"/>
      <c r="C25" s="782"/>
      <c r="D25" s="782"/>
      <c r="E25" s="782"/>
      <c r="F25" s="782"/>
      <c r="G25" s="782"/>
      <c r="H25" s="782"/>
      <c r="I25" s="782"/>
      <c r="J25" s="782"/>
      <c r="K25" s="782"/>
      <c r="L25" s="782"/>
      <c r="M25" s="782"/>
    </row>
    <row r="26" spans="1:13" x14ac:dyDescent="0.2">
      <c r="A26" s="782" t="s">
        <v>480</v>
      </c>
      <c r="B26" s="782"/>
      <c r="C26" s="782"/>
      <c r="D26" s="782"/>
      <c r="E26" s="782"/>
      <c r="F26" s="782"/>
      <c r="G26" s="782"/>
      <c r="H26" s="782"/>
      <c r="I26" s="782"/>
      <c r="J26" s="782"/>
      <c r="K26" s="782"/>
      <c r="L26" s="782"/>
      <c r="M26" s="782"/>
    </row>
    <row r="27" spans="1:13" x14ac:dyDescent="0.2">
      <c r="A27" s="782" t="s">
        <v>479</v>
      </c>
      <c r="B27" s="782"/>
      <c r="C27" s="782"/>
      <c r="D27" s="782"/>
      <c r="E27" s="782"/>
      <c r="F27" s="782"/>
      <c r="G27" s="782"/>
      <c r="H27" s="782"/>
      <c r="I27" s="782"/>
      <c r="J27" s="782"/>
      <c r="K27" s="782"/>
      <c r="L27" s="782"/>
      <c r="M27" s="782"/>
    </row>
    <row r="28" spans="1:13" x14ac:dyDescent="0.2">
      <c r="A28" s="782" t="s">
        <v>482</v>
      </c>
      <c r="B28" s="782"/>
      <c r="C28" s="782"/>
      <c r="D28" s="782"/>
      <c r="E28" s="782"/>
      <c r="F28" s="782"/>
      <c r="G28" s="782"/>
      <c r="H28" s="782"/>
      <c r="I28" s="782"/>
      <c r="J28" s="782"/>
      <c r="K28" s="782"/>
      <c r="L28" s="782"/>
      <c r="M28" s="782"/>
    </row>
    <row r="29" spans="1:13" s="349" customFormat="1" x14ac:dyDescent="0.2">
      <c r="A29" s="939" t="str">
        <f>gestion!$V$49</f>
        <v>Seules les compétitions régionales inscrites ci-dessous sont éligibles pour les lauréats</v>
      </c>
      <c r="B29" s="939"/>
      <c r="C29" s="939"/>
      <c r="D29" s="939"/>
      <c r="E29" s="939"/>
      <c r="F29" s="939"/>
      <c r="G29" s="939"/>
      <c r="H29" s="939"/>
      <c r="I29" s="939"/>
      <c r="J29" s="939"/>
      <c r="K29" s="939"/>
      <c r="L29" s="939"/>
      <c r="M29" s="939"/>
    </row>
    <row r="30" spans="1:13" s="349" customFormat="1" x14ac:dyDescent="0.2">
      <c r="A30" s="939" t="str">
        <f>gestion!$V$79</f>
        <v xml:space="preserve">Si le bloc des quatres compétitions obligatoires de la région est rempli </v>
      </c>
      <c r="B30" s="939"/>
      <c r="C30" s="939"/>
      <c r="D30" s="939"/>
      <c r="E30" s="939"/>
      <c r="F30" s="939"/>
      <c r="G30" s="939"/>
      <c r="H30" s="939"/>
      <c r="I30" s="939"/>
      <c r="J30" s="939"/>
      <c r="K30" s="939"/>
      <c r="L30" s="939"/>
      <c r="M30" s="939"/>
    </row>
    <row r="31" spans="1:13" s="349" customFormat="1" x14ac:dyDescent="0.2">
      <c r="A31" s="939" t="str">
        <f>gestion!$V$80</f>
        <v>alors l'atlhète aura le droit à une cinquième compétition de son choix.</v>
      </c>
      <c r="B31" s="939"/>
      <c r="C31" s="939"/>
      <c r="D31" s="939"/>
      <c r="E31" s="939"/>
      <c r="F31" s="939"/>
      <c r="G31" s="939"/>
      <c r="H31" s="939"/>
      <c r="I31" s="939"/>
      <c r="J31" s="939"/>
      <c r="K31" s="939"/>
      <c r="L31" s="939"/>
      <c r="M31" s="939"/>
    </row>
    <row r="32" spans="1:13" x14ac:dyDescent="0.2">
      <c r="A32" s="255" t="str">
        <f>gestion!$V$45</f>
        <v>Aucun point de participation n'est accordé.</v>
      </c>
      <c r="B32" s="255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</row>
    <row r="33" spans="1:13" x14ac:dyDescent="0.2">
      <c r="A33" s="255" t="str">
        <f>gestion!$V$43</f>
        <v xml:space="preserve">N.B. :  Joindre une copie très lisible des résultats de compétition </v>
      </c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</row>
    <row r="34" spans="1:13" x14ac:dyDescent="0.2">
      <c r="A34" s="811"/>
      <c r="B34" s="811"/>
      <c r="C34" s="811"/>
      <c r="D34" s="811"/>
      <c r="E34" s="811"/>
      <c r="F34" s="811"/>
    </row>
    <row r="35" spans="1:13" s="278" customFormat="1" ht="27.75" customHeight="1" thickBot="1" x14ac:dyDescent="0.25">
      <c r="A35" s="277" t="s">
        <v>31</v>
      </c>
      <c r="B35" s="943" t="s">
        <v>567</v>
      </c>
      <c r="C35" s="944"/>
      <c r="D35" s="841" t="s">
        <v>388</v>
      </c>
      <c r="E35" s="842"/>
      <c r="F35" s="594" t="s">
        <v>389</v>
      </c>
      <c r="G35" s="934" t="s">
        <v>5</v>
      </c>
      <c r="H35" s="935"/>
      <c r="I35" s="934" t="s">
        <v>32</v>
      </c>
      <c r="J35" s="935"/>
      <c r="K35" s="940" t="s">
        <v>6</v>
      </c>
      <c r="L35" s="941"/>
    </row>
    <row r="36" spans="1:13" ht="13.5" thickTop="1" x14ac:dyDescent="0.2">
      <c r="A36" s="350" t="str">
        <f>+gestion!$X$12</f>
        <v>Invitation Rosemère</v>
      </c>
      <c r="B36" s="936"/>
      <c r="C36" s="937"/>
      <c r="D36" s="936"/>
      <c r="E36" s="937"/>
      <c r="F36" s="595"/>
      <c r="G36" s="936"/>
      <c r="H36" s="937"/>
      <c r="I36" s="936"/>
      <c r="J36" s="937"/>
      <c r="K36" s="936" t="str">
        <f>IF(OR(D36&lt;2,D36="",I36="",I36&lt;1,I36&gt;D36-1,F36="",F36&lt;=1,F36&gt;11,AND(D36&gt;=5,I36&gt;=5)),"",IF(D36&gt;=5,VLOOKUP(I36,tableau!$C$1:$M$6,HLOOKUP(F36,tableau!$C$1:$M$1,1,FALSE),FALSE),IF(D36=4,VLOOKUP(I36,tableau!$C$7:$M$9,HLOOKUP(F36,tableau!$C$1:$M$1,1,FALSE),FALSE),IF(D36=3,VLOOKUP(I36,tableau!$C$10:$M$11,HLOOKUP(F36,tableau!$C$1:$M$1,1,FALSE),FALSE),IF(D36=2,VLOOKUP(I36,tableau!$C$12:$M$12,HLOOKUP(F36,tableau!$C$1:$M$1,1,FALSE),FALSE),"")))))</f>
        <v/>
      </c>
      <c r="L36" s="942"/>
      <c r="M36" s="212"/>
    </row>
    <row r="37" spans="1:13" x14ac:dyDescent="0.2">
      <c r="A37" s="351" t="str">
        <f>+gestion!$W$15</f>
        <v>Invitation Lachute</v>
      </c>
      <c r="B37" s="819"/>
      <c r="C37" s="820"/>
      <c r="D37" s="819"/>
      <c r="E37" s="820"/>
      <c r="F37" s="526"/>
      <c r="G37" s="819"/>
      <c r="H37" s="820"/>
      <c r="I37" s="819"/>
      <c r="J37" s="820"/>
      <c r="K37" s="819" t="str">
        <f>IF(OR(D37&lt;2,D37="",I37="",I37&lt;1,I37&gt;D37-1,F37="",F37&lt;=1,F37&gt;11,AND(D37&gt;=5,I37&gt;=5)),"",IF(D37&gt;=5,VLOOKUP(I37,tableau!$C$1:$M$6,HLOOKUP(F37,tableau!$C$1:$M$1,1,FALSE),FALSE),IF(D37=4,VLOOKUP(I37,tableau!$C$7:$M$9,HLOOKUP(F37,tableau!$C$1:$M$1,1,FALSE),FALSE),IF(D37=3,VLOOKUP(I37,tableau!$C$10:$M$11,HLOOKUP(F37,tableau!$C$1:$M$1,1,FALSE),FALSE),IF(D37=2,VLOOKUP(I37,tableau!$C$12:$M$12,HLOOKUP(F37,tableau!$C$1:$M$1,1,FALSE),FALSE),"")))))</f>
        <v/>
      </c>
      <c r="L37" s="928"/>
      <c r="M37" s="212"/>
    </row>
    <row r="38" spans="1:13" x14ac:dyDescent="0.2">
      <c r="A38" s="351" t="str">
        <f>+gestion!$W$17</f>
        <v>Invitation Richard Gauthier</v>
      </c>
      <c r="B38" s="819"/>
      <c r="C38" s="820"/>
      <c r="D38" s="819"/>
      <c r="E38" s="820"/>
      <c r="F38" s="526"/>
      <c r="G38" s="819"/>
      <c r="H38" s="820"/>
      <c r="I38" s="819"/>
      <c r="J38" s="820"/>
      <c r="K38" s="819" t="str">
        <f>IF(OR(D38&lt;2,D38="",I38="",I38&lt;1,I38&gt;D38-1,F38="",F38&lt;=1,F38&gt;11,AND(D38&gt;=5,I38&gt;=5)),"",IF(D38&gt;=5,VLOOKUP(I38,tableau!$C$1:$M$6,HLOOKUP(F38,tableau!$C$1:$M$1,1,FALSE),FALSE),IF(D38=4,VLOOKUP(I38,tableau!$C$7:$M$9,HLOOKUP(F38,tableau!$C$1:$M$1,1,FALSE),FALSE),IF(D38=3,VLOOKUP(I38,tableau!$C$10:$M$11,HLOOKUP(F38,tableau!$C$1:$M$1,1,FALSE),FALSE),IF(D38=2,VLOOKUP(I38,tableau!$C$12:$M$12,HLOOKUP(F38,tableau!$C$1:$M$1,1,FALSE),FALSE),"")))))</f>
        <v/>
      </c>
      <c r="L38" s="928"/>
      <c r="M38" s="212"/>
    </row>
    <row r="39" spans="1:13" ht="13.5" thickBot="1" x14ac:dyDescent="0.25">
      <c r="A39" s="352" t="str">
        <f>+gestion!$W$18</f>
        <v>Invitation St-Eustache</v>
      </c>
      <c r="B39" s="929"/>
      <c r="C39" s="930"/>
      <c r="D39" s="929"/>
      <c r="E39" s="930"/>
      <c r="F39" s="596"/>
      <c r="G39" s="929"/>
      <c r="H39" s="930"/>
      <c r="I39" s="929"/>
      <c r="J39" s="930"/>
      <c r="K39" s="837" t="str">
        <f>IF(OR(D39&lt;2,D39="",I39="",I39&lt;1,I39&gt;D39-1,F39="",F39&lt;=1,F39&gt;11,AND(D39&gt;=5,I39&gt;=5)),"",IF(D39&gt;=5,VLOOKUP(I39,tableau!$C$1:$M$6,HLOOKUP(F39,tableau!$C$1:$M$1,1,FALSE),FALSE),IF(D39=4,VLOOKUP(I39,tableau!$C$7:$M$9,HLOOKUP(F39,tableau!$C$1:$M$1,1,FALSE),FALSE),IF(D39=3,VLOOKUP(I39,tableau!$C$10:$M$11,HLOOKUP(F39,tableau!$C$1:$M$1,1,FALSE),FALSE),IF(D39=2,VLOOKUP(I39,tableau!$C$12:$M$12,HLOOKUP(F39,tableau!$C$1:$M$1,1,FALSE),FALSE),"")))))</f>
        <v/>
      </c>
      <c r="L39" s="931"/>
      <c r="M39" s="212"/>
    </row>
    <row r="40" spans="1:13" ht="13.5" thickTop="1" x14ac:dyDescent="0.2">
      <c r="A40" s="283" t="str">
        <f>+gestion!$W$24</f>
        <v>Au choix</v>
      </c>
      <c r="B40" s="839"/>
      <c r="C40" s="840"/>
      <c r="D40" s="839"/>
      <c r="E40" s="840"/>
      <c r="F40" s="597"/>
      <c r="G40" s="936"/>
      <c r="H40" s="937"/>
      <c r="I40" s="936"/>
      <c r="J40" s="937"/>
      <c r="K40" s="932" t="str">
        <f>IF(OR(D40&lt;2,D40="",I40="",I40&lt;1,I40&gt;D40-1,F40="",F40&lt;=1,F40&gt;11,AND(D40&gt;=5,I40&gt;=5)),"",IF(D40&gt;=5,VLOOKUP(I40,tableau!$C$1:$M$6,HLOOKUP(F40,tableau!$C$1:$M$1,1,FALSE),FALSE),IF(D40=4,VLOOKUP(I40,tableau!$C$7:$M$9,HLOOKUP(F40,tableau!$C$1:$M$1,1,FALSE),FALSE),IF(D40=3,VLOOKUP(I40,tableau!$C$10:$M$11,HLOOKUP(F40,tableau!$C$1:$M$1,1,FALSE),FALSE),IF(D40=2,VLOOKUP(I40,tableau!$C$12:$M$12,HLOOKUP(F40,tableau!$C$1:$M$1,1,FALSE),FALSE),"")))))</f>
        <v/>
      </c>
      <c r="L40" s="933"/>
      <c r="M40" s="212"/>
    </row>
    <row r="41" spans="1:13" s="264" customFormat="1" x14ac:dyDescent="0.2">
      <c r="A41" s="938" t="s">
        <v>413</v>
      </c>
      <c r="B41" s="938"/>
      <c r="C41" s="938"/>
      <c r="D41" s="938"/>
      <c r="E41" s="938"/>
      <c r="F41" s="938"/>
      <c r="G41" s="938"/>
      <c r="H41" s="938"/>
      <c r="I41" s="938"/>
      <c r="J41" s="938"/>
      <c r="K41" s="927">
        <f>SUM(K36:L40)</f>
        <v>0</v>
      </c>
      <c r="L41" s="927"/>
    </row>
    <row r="42" spans="1:13" x14ac:dyDescent="0.2">
      <c r="A42" s="282" t="str">
        <f>+gestion!$W$22</f>
        <v>STAR Michel-Proulx</v>
      </c>
      <c r="B42" s="837"/>
      <c r="C42" s="838"/>
      <c r="D42" s="837"/>
      <c r="E42" s="838"/>
      <c r="F42" s="947"/>
      <c r="G42" s="826"/>
      <c r="H42" s="827"/>
      <c r="I42" s="837"/>
      <c r="J42" s="838"/>
      <c r="K42" s="830" t="str">
        <f>IF(OR(D42&lt;2,D42="",I42="",I42&lt;1,I42&gt;D42-1,F42="",F42&lt;=1,F42&gt;11,AND(D42&gt;=5,I42&gt;=5)),"",IF(D42&gt;=5,VLOOKUP(I42,tableau!$C$1:$M$6,HLOOKUP(F42,tableau!$C$1:$M$1,1,FALSE),FALSE),IF(D42=4,VLOOKUP(I42,tableau!$C$7:$M$9,HLOOKUP(F42,tableau!$C$1:$M$1,1,FALSE),FALSE),IF(D42=3,VLOOKUP(I42,tableau!$C$10:$M$11,HLOOKUP(F42,tableau!$C$1:$M$1,1,FALSE),FALSE),IF(D42=2,VLOOKUP(I42,tableau!$C$12:$M$12,HLOOKUP(F42,tableau!$C$1:$M$1,1,FALSE),FALSE),"")))))</f>
        <v/>
      </c>
      <c r="L42" s="831"/>
      <c r="M42" s="212"/>
    </row>
    <row r="43" spans="1:13" x14ac:dyDescent="0.2">
      <c r="A43" s="283" t="str">
        <f>gestion!$X$21</f>
        <v>Finale Régionale</v>
      </c>
      <c r="B43" s="839"/>
      <c r="C43" s="840"/>
      <c r="D43" s="839"/>
      <c r="E43" s="840"/>
      <c r="F43" s="948"/>
      <c r="G43" s="828"/>
      <c r="H43" s="829"/>
      <c r="I43" s="839"/>
      <c r="J43" s="840"/>
      <c r="K43" s="832"/>
      <c r="L43" s="833"/>
      <c r="M43" s="212"/>
    </row>
    <row r="44" spans="1:13" x14ac:dyDescent="0.2">
      <c r="A44" s="282" t="str">
        <f>+gestion!$W$22</f>
        <v>STAR Michel-Proulx</v>
      </c>
      <c r="B44" s="848"/>
      <c r="C44" s="848"/>
      <c r="D44" s="848"/>
      <c r="E44" s="848"/>
      <c r="F44" s="947"/>
      <c r="G44" s="826"/>
      <c r="H44" s="827"/>
      <c r="I44" s="837"/>
      <c r="J44" s="838"/>
      <c r="K44" s="830">
        <f>IF(ISTEXT(I44)=TRUE,0,IF(I44&gt;=1,IF(I44&gt;=11,1,HLOOKUP(I44,tableau!$C$16:$L$18,2,FALSE)),0))</f>
        <v>0</v>
      </c>
      <c r="L44" s="831"/>
      <c r="M44" s="212"/>
    </row>
    <row r="45" spans="1:13" x14ac:dyDescent="0.2">
      <c r="A45" s="283" t="str">
        <f>+gestion!$X$16</f>
        <v>Finale Provinciale</v>
      </c>
      <c r="B45" s="848"/>
      <c r="C45" s="848"/>
      <c r="D45" s="848"/>
      <c r="E45" s="848"/>
      <c r="F45" s="948"/>
      <c r="G45" s="828"/>
      <c r="H45" s="829"/>
      <c r="I45" s="839"/>
      <c r="J45" s="840"/>
      <c r="K45" s="832"/>
      <c r="L45" s="833"/>
      <c r="M45" s="212"/>
    </row>
    <row r="46" spans="1:13" s="264" customFormat="1" x14ac:dyDescent="0.2">
      <c r="A46" s="593"/>
      <c r="D46" s="593"/>
      <c r="E46" s="593"/>
      <c r="F46" s="593"/>
      <c r="G46" s="593"/>
      <c r="H46" s="593"/>
      <c r="I46" s="593"/>
      <c r="J46" s="527" t="s">
        <v>36</v>
      </c>
      <c r="K46" s="920">
        <f>SUM(K41:L45)</f>
        <v>0</v>
      </c>
      <c r="L46" s="920"/>
    </row>
    <row r="47" spans="1:13" ht="15" x14ac:dyDescent="0.25">
      <c r="A47" s="353"/>
      <c r="B47" s="353"/>
      <c r="C47" s="353"/>
      <c r="D47" s="353"/>
      <c r="E47" s="353"/>
      <c r="F47" s="353"/>
      <c r="G47" s="353"/>
      <c r="H47" s="353"/>
      <c r="I47" s="353"/>
      <c r="J47" s="353"/>
      <c r="K47" s="353"/>
      <c r="L47" s="353"/>
      <c r="M47" s="353"/>
    </row>
    <row r="48" spans="1:13" ht="15.75" x14ac:dyDescent="0.25">
      <c r="A48" s="312"/>
      <c r="B48" s="312"/>
      <c r="C48" s="312"/>
      <c r="D48" s="312"/>
      <c r="E48" s="312"/>
      <c r="F48" s="312"/>
      <c r="G48" s="312"/>
      <c r="H48" s="312"/>
      <c r="I48" s="312"/>
      <c r="J48" s="312"/>
      <c r="K48" s="312"/>
      <c r="L48" s="312"/>
      <c r="M48" s="312"/>
    </row>
    <row r="49" spans="2:13" x14ac:dyDescent="0.2">
      <c r="H49" s="210"/>
    </row>
    <row r="50" spans="2:13" x14ac:dyDescent="0.2">
      <c r="B50" s="339" t="s">
        <v>52</v>
      </c>
      <c r="C50" s="339"/>
      <c r="F50" s="781" t="str">
        <f>+'données a remplir'!$F$8</f>
        <v/>
      </c>
      <c r="G50" s="781"/>
      <c r="H50" s="781"/>
      <c r="I50" s="781"/>
      <c r="J50" s="781"/>
      <c r="L50" s="212"/>
      <c r="M50" s="212"/>
    </row>
    <row r="51" spans="2:13" x14ac:dyDescent="0.2">
      <c r="B51" s="339"/>
      <c r="C51" s="245"/>
      <c r="F51" s="245"/>
      <c r="G51" s="245"/>
      <c r="H51" s="245"/>
      <c r="I51" s="245"/>
      <c r="J51" s="245"/>
      <c r="L51" s="212"/>
      <c r="M51" s="212"/>
    </row>
    <row r="52" spans="2:13" x14ac:dyDescent="0.2">
      <c r="B52" s="339" t="s">
        <v>53</v>
      </c>
      <c r="C52" s="339"/>
      <c r="F52" s="781" t="str">
        <f>+'données a remplir'!$F$9</f>
        <v/>
      </c>
      <c r="G52" s="781"/>
      <c r="H52" s="781"/>
      <c r="I52" s="781"/>
      <c r="J52" s="781"/>
      <c r="L52" s="212"/>
      <c r="M52" s="212"/>
    </row>
    <row r="53" spans="2:13" x14ac:dyDescent="0.2">
      <c r="B53" s="339"/>
      <c r="C53" s="245"/>
      <c r="F53" s="245"/>
      <c r="G53" s="245"/>
      <c r="H53" s="245"/>
      <c r="I53" s="245"/>
      <c r="J53" s="245"/>
      <c r="L53" s="212"/>
      <c r="M53" s="212"/>
    </row>
    <row r="54" spans="2:13" x14ac:dyDescent="0.2">
      <c r="B54" s="780" t="s">
        <v>54</v>
      </c>
      <c r="C54" s="780"/>
      <c r="F54" s="781" t="str">
        <f>+'données a remplir'!$F$10</f>
        <v/>
      </c>
      <c r="G54" s="781"/>
      <c r="H54" s="781"/>
      <c r="I54" s="781"/>
      <c r="J54" s="781"/>
      <c r="L54" s="212"/>
      <c r="M54" s="212"/>
    </row>
  </sheetData>
  <sheetProtection algorithmName="SHA-512" hashValue="munnq4XwdzKrQfsFHNuiTDu79vPikKVspeArpRe48bIF9B6zpJQ0VT5H1pUfd1LH+iHxY+0lxY5VhvwYDij/hA==" saltValue="4p/VWu/kkoPQbZZxJHPyKQ==" spinCount="100000" sheet="1"/>
  <protectedRanges>
    <protectedRange sqref="B36:C36 B40:C40 D36:J40 D42:J45" name="Plage2_1"/>
    <protectedRange sqref="B8:F10 J8:M10" name="Plage1_3_1"/>
  </protectedRanges>
  <mergeCells count="84">
    <mergeCell ref="B54:C54"/>
    <mergeCell ref="F54:J54"/>
    <mergeCell ref="B44:C45"/>
    <mergeCell ref="D44:E45"/>
    <mergeCell ref="B42:C43"/>
    <mergeCell ref="D42:E43"/>
    <mergeCell ref="F50:J50"/>
    <mergeCell ref="F52:J52"/>
    <mergeCell ref="B38:C38"/>
    <mergeCell ref="D38:E38"/>
    <mergeCell ref="B39:C39"/>
    <mergeCell ref="D39:E39"/>
    <mergeCell ref="B40:C40"/>
    <mergeCell ref="D40:E40"/>
    <mergeCell ref="B35:C35"/>
    <mergeCell ref="D35:E35"/>
    <mergeCell ref="B36:C36"/>
    <mergeCell ref="D36:E36"/>
    <mergeCell ref="B37:C37"/>
    <mergeCell ref="D37:E37"/>
    <mergeCell ref="A30:M30"/>
    <mergeCell ref="A31:M31"/>
    <mergeCell ref="A27:M27"/>
    <mergeCell ref="A28:M28"/>
    <mergeCell ref="E21:F21"/>
    <mergeCell ref="H21:I21"/>
    <mergeCell ref="A25:M25"/>
    <mergeCell ref="E22:F22"/>
    <mergeCell ref="H22:I22"/>
    <mergeCell ref="F11:G11"/>
    <mergeCell ref="H11:I11"/>
    <mergeCell ref="J10:M10"/>
    <mergeCell ref="B11:C11"/>
    <mergeCell ref="A29:M29"/>
    <mergeCell ref="A2:M2"/>
    <mergeCell ref="A3:M3"/>
    <mergeCell ref="A4:M4"/>
    <mergeCell ref="A5:M5"/>
    <mergeCell ref="A6:M6"/>
    <mergeCell ref="A34:F34"/>
    <mergeCell ref="J8:M8"/>
    <mergeCell ref="H9:I9"/>
    <mergeCell ref="A15:M15"/>
    <mergeCell ref="A16:M16"/>
    <mergeCell ref="A17:M17"/>
    <mergeCell ref="A19:M19"/>
    <mergeCell ref="B10:F10"/>
    <mergeCell ref="H10:I10"/>
    <mergeCell ref="H8:I8"/>
    <mergeCell ref="A26:M26"/>
    <mergeCell ref="B12:F12"/>
    <mergeCell ref="H12:I12"/>
    <mergeCell ref="J12:M12"/>
    <mergeCell ref="B8:F8"/>
    <mergeCell ref="D11:E11"/>
    <mergeCell ref="K35:L35"/>
    <mergeCell ref="G36:H36"/>
    <mergeCell ref="I36:J36"/>
    <mergeCell ref="K36:L36"/>
    <mergeCell ref="G37:H37"/>
    <mergeCell ref="I37:J37"/>
    <mergeCell ref="K37:L37"/>
    <mergeCell ref="G35:H35"/>
    <mergeCell ref="I35:J35"/>
    <mergeCell ref="K38:L38"/>
    <mergeCell ref="K39:L39"/>
    <mergeCell ref="G40:H40"/>
    <mergeCell ref="I40:J40"/>
    <mergeCell ref="K40:L40"/>
    <mergeCell ref="G39:H39"/>
    <mergeCell ref="I39:J39"/>
    <mergeCell ref="G38:H38"/>
    <mergeCell ref="I38:J38"/>
    <mergeCell ref="K46:L46"/>
    <mergeCell ref="K41:L41"/>
    <mergeCell ref="G42:H43"/>
    <mergeCell ref="I42:J43"/>
    <mergeCell ref="K42:L43"/>
    <mergeCell ref="G44:H45"/>
    <mergeCell ref="I44:J45"/>
    <mergeCell ref="K44:L45"/>
    <mergeCell ref="A41:J41"/>
    <mergeCell ref="F42:F43"/>
    <mergeCell ref="F44:F45"/>
  </mergeCells>
  <printOptions horizontalCentered="1"/>
  <pageMargins left="0" right="0" top="0.55118110236220474" bottom="0.35433070866141736" header="0.31496062992125984" footer="0.31496062992125984"/>
  <pageSetup scale="83" orientation="portrait" r:id="rId1"/>
  <headerFooter>
    <oddHeader>&amp;LLauréats 2019</oddHeader>
    <oddFooter>&amp;LCandidat 3&amp;C&amp;14PATINAGE LAURENTIDES&amp;R&amp;A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rgb="FF92D050"/>
  </sheetPr>
  <dimension ref="A1:AD56"/>
  <sheetViews>
    <sheetView showGridLines="0" topLeftCell="A8" zoomScaleNormal="100" workbookViewId="0">
      <selection activeCell="A15" sqref="A15:XFD17"/>
    </sheetView>
  </sheetViews>
  <sheetFormatPr baseColWidth="10" defaultRowHeight="12.75" x14ac:dyDescent="0.2"/>
  <cols>
    <col min="1" max="1" width="25.85546875" style="210" customWidth="1"/>
    <col min="2" max="3" width="8" style="210" customWidth="1"/>
    <col min="4" max="4" width="8.85546875" style="210" customWidth="1"/>
    <col min="5" max="5" width="5.7109375" style="210" customWidth="1"/>
    <col min="6" max="6" width="10.5703125" style="210" customWidth="1"/>
    <col min="7" max="7" width="8" style="210" customWidth="1"/>
    <col min="8" max="8" width="8" style="211" customWidth="1"/>
    <col min="9" max="12" width="8" style="210" customWidth="1"/>
    <col min="13" max="13" width="7.28515625" style="210" customWidth="1"/>
    <col min="14" max="16384" width="11.42578125" style="212"/>
  </cols>
  <sheetData>
    <row r="1" spans="1:30" x14ac:dyDescent="0.2">
      <c r="A1" s="209"/>
      <c r="B1" s="209"/>
      <c r="C1" s="209"/>
      <c r="D1" s="209"/>
      <c r="E1" s="209"/>
      <c r="F1" s="209"/>
    </row>
    <row r="2" spans="1:30" x14ac:dyDescent="0.2">
      <c r="A2" s="794" t="s">
        <v>14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</row>
    <row r="3" spans="1:30" x14ac:dyDescent="0.2">
      <c r="A3" s="795" t="s">
        <v>43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</row>
    <row r="4" spans="1:30" s="214" customForma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</row>
    <row r="5" spans="1:30" s="214" customFormat="1" ht="15.75" customHeight="1" x14ac:dyDescent="0.25">
      <c r="A5" s="799" t="s">
        <v>5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</row>
    <row r="6" spans="1:30" s="214" customFormat="1" ht="15.75" customHeight="1" x14ac:dyDescent="0.2">
      <c r="A6" s="801" t="str">
        <f>gestion!B50</f>
        <v>PATINEUSE RÉGIONALE STAR 4</v>
      </c>
      <c r="B6" s="801"/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1"/>
    </row>
    <row r="8" spans="1:30" x14ac:dyDescent="0.2">
      <c r="A8" s="216" t="s">
        <v>48</v>
      </c>
      <c r="B8" s="790"/>
      <c r="C8" s="790"/>
      <c r="D8" s="790"/>
      <c r="E8" s="790"/>
      <c r="F8" s="790"/>
      <c r="H8" s="800" t="s">
        <v>51</v>
      </c>
      <c r="I8" s="800"/>
      <c r="J8" s="807"/>
      <c r="K8" s="807"/>
      <c r="L8" s="807"/>
      <c r="M8" s="807"/>
    </row>
    <row r="9" spans="1:30" x14ac:dyDescent="0.2">
      <c r="A9" s="216"/>
      <c r="B9" s="217"/>
      <c r="C9" s="217"/>
      <c r="D9" s="217"/>
      <c r="E9" s="217"/>
      <c r="F9" s="217"/>
      <c r="H9" s="800"/>
      <c r="I9" s="800"/>
      <c r="J9" s="307"/>
      <c r="K9" s="308"/>
      <c r="L9" s="308"/>
      <c r="M9" s="308"/>
    </row>
    <row r="10" spans="1:30" x14ac:dyDescent="0.2">
      <c r="A10" s="216" t="s">
        <v>74</v>
      </c>
      <c r="B10" s="790"/>
      <c r="C10" s="790"/>
      <c r="D10" s="790"/>
      <c r="E10" s="790"/>
      <c r="F10" s="790"/>
      <c r="H10" s="800" t="s">
        <v>13</v>
      </c>
      <c r="I10" s="800"/>
      <c r="J10" s="807"/>
      <c r="K10" s="807"/>
      <c r="L10" s="807"/>
      <c r="M10" s="807"/>
    </row>
    <row r="11" spans="1:30" x14ac:dyDescent="0.2">
      <c r="A11" s="340"/>
      <c r="B11" s="802"/>
      <c r="C11" s="802"/>
      <c r="D11" s="800"/>
      <c r="E11" s="800"/>
      <c r="F11" s="802"/>
      <c r="G11" s="802"/>
      <c r="H11" s="800"/>
      <c r="I11" s="800"/>
      <c r="J11" s="309"/>
      <c r="K11" s="309"/>
      <c r="L11" s="309"/>
      <c r="M11" s="309"/>
    </row>
    <row r="12" spans="1:30" x14ac:dyDescent="0.2">
      <c r="A12" s="340" t="s">
        <v>50</v>
      </c>
      <c r="B12" s="790">
        <f>'données a remplir'!E7</f>
        <v>0</v>
      </c>
      <c r="C12" s="790"/>
      <c r="D12" s="790"/>
      <c r="E12" s="790"/>
      <c r="F12" s="790"/>
      <c r="H12" s="808" t="s">
        <v>380</v>
      </c>
      <c r="I12" s="808"/>
      <c r="J12" s="807">
        <f>'données a remplir'!E6</f>
        <v>0</v>
      </c>
      <c r="K12" s="807" t="str">
        <f>+'données a remplir'!F6</f>
        <v/>
      </c>
      <c r="L12" s="807"/>
      <c r="M12" s="807"/>
    </row>
    <row r="13" spans="1:30" x14ac:dyDescent="0.2">
      <c r="A13" s="220"/>
      <c r="B13" s="221"/>
      <c r="C13" s="221"/>
      <c r="D13" s="220"/>
      <c r="E13" s="222"/>
      <c r="F13" s="222"/>
    </row>
    <row r="14" spans="1:30" ht="12.6" customHeight="1" x14ac:dyDescent="0.2">
      <c r="A14" s="223" t="s">
        <v>416</v>
      </c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</row>
    <row r="15" spans="1:30" ht="12.6" customHeight="1" x14ac:dyDescent="0.2">
      <c r="A15" s="951" t="str">
        <f>_xlfn.CONCAT(gestion!$V$87," 1 juillet")</f>
        <v>Limite d'âge :        Fille :       Ne pas avoir 12 ans au 1 juillet</v>
      </c>
      <c r="B15" s="951"/>
      <c r="C15" s="951"/>
      <c r="D15" s="951"/>
      <c r="E15" s="951"/>
      <c r="F15" s="951"/>
      <c r="G15" s="951"/>
      <c r="H15" s="951"/>
      <c r="I15" s="951"/>
      <c r="J15" s="951"/>
      <c r="K15" s="951"/>
      <c r="L15" s="951"/>
      <c r="M15" s="951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</row>
    <row r="16" spans="1:30" ht="12.6" customHeight="1" x14ac:dyDescent="0.2">
      <c r="A16" s="952" t="s">
        <v>581</v>
      </c>
      <c r="B16" s="952"/>
      <c r="C16" s="952"/>
      <c r="D16" s="952"/>
      <c r="E16" s="952"/>
      <c r="F16" s="952"/>
      <c r="G16" s="952"/>
      <c r="H16" s="952"/>
      <c r="I16" s="952"/>
      <c r="J16" s="952"/>
      <c r="K16" s="952"/>
      <c r="L16" s="952"/>
      <c r="M16" s="952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</row>
    <row r="17" spans="1:30" ht="12.6" customHeight="1" x14ac:dyDescent="0.2">
      <c r="A17" s="952" t="s">
        <v>580</v>
      </c>
      <c r="B17" s="952"/>
      <c r="C17" s="952"/>
      <c r="D17" s="952"/>
      <c r="E17" s="952"/>
      <c r="F17" s="952"/>
      <c r="G17" s="952"/>
      <c r="H17" s="952"/>
      <c r="I17" s="952"/>
      <c r="J17" s="952"/>
      <c r="K17" s="952"/>
      <c r="L17" s="952"/>
      <c r="M17" s="952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</row>
    <row r="18" spans="1:30" s="348" customFormat="1" x14ac:dyDescent="0.2">
      <c r="A18" s="945" t="str">
        <f>gestion!$V$41</f>
        <v>Chaque Club enverra 3 candidatures.</v>
      </c>
      <c r="B18" s="945"/>
      <c r="C18" s="945"/>
      <c r="D18" s="945"/>
      <c r="E18" s="945"/>
      <c r="F18" s="945"/>
      <c r="G18" s="945"/>
      <c r="H18" s="945"/>
      <c r="I18" s="945"/>
      <c r="J18" s="945"/>
      <c r="K18" s="945"/>
      <c r="L18" s="945"/>
      <c r="M18" s="945"/>
    </row>
    <row r="19" spans="1:30" s="348" customFormat="1" x14ac:dyDescent="0.2">
      <c r="A19" s="945" t="str">
        <f>_xlfn.CONCAT(gestion!$V$88," ",gestion!$V$85," ",gestion!$B$12)</f>
        <v>Avoir compétitionné la majorité des compétitions dans la catégorie  star 4 au cours  de la saison saison 2019</v>
      </c>
      <c r="B19" s="945"/>
      <c r="C19" s="945"/>
      <c r="D19" s="945"/>
      <c r="E19" s="945"/>
      <c r="F19" s="945"/>
      <c r="G19" s="945"/>
      <c r="H19" s="945"/>
      <c r="I19" s="945"/>
      <c r="J19" s="945"/>
      <c r="K19" s="945"/>
      <c r="L19" s="945"/>
      <c r="M19" s="945"/>
    </row>
    <row r="20" spans="1:30" s="348" customFormat="1" x14ac:dyDescent="0.2">
      <c r="A20" s="945" t="str">
        <f>_xlfn.CONCAT(gestion!$V$92," ",gestion!$V$94)</f>
        <v>Si un patineur/patineuse a participé a une compétition provinciale autre que Star-Michel-Proulx,  il n'est pas éligible dans cette catégorie.</v>
      </c>
      <c r="B20" s="945"/>
      <c r="C20" s="945"/>
      <c r="D20" s="945"/>
      <c r="E20" s="945"/>
      <c r="F20" s="945"/>
      <c r="G20" s="945"/>
      <c r="H20" s="945"/>
      <c r="I20" s="945"/>
      <c r="J20" s="945"/>
      <c r="K20" s="945"/>
      <c r="L20" s="945"/>
      <c r="M20" s="945"/>
    </row>
    <row r="21" spans="1:30" x14ac:dyDescent="0.2">
      <c r="A21" s="220"/>
      <c r="B21" s="221"/>
      <c r="C21" s="221"/>
      <c r="D21" s="220"/>
      <c r="E21" s="222"/>
      <c r="F21" s="222"/>
    </row>
    <row r="22" spans="1:30" ht="15" customHeight="1" x14ac:dyDescent="0.2">
      <c r="A22" s="846" t="s">
        <v>397</v>
      </c>
      <c r="B22" s="846"/>
      <c r="C22" s="846"/>
      <c r="D22" s="846"/>
      <c r="E22" s="846"/>
      <c r="F22" s="846"/>
      <c r="G22" s="846"/>
      <c r="H22" s="846"/>
      <c r="I22" s="846"/>
      <c r="J22" s="846"/>
      <c r="K22" s="846"/>
      <c r="L22" s="846"/>
      <c r="M22" s="846"/>
    </row>
    <row r="23" spans="1:30" ht="15" customHeight="1" x14ac:dyDescent="0.2">
      <c r="A23" s="256"/>
      <c r="B23" s="256"/>
      <c r="C23" s="256"/>
      <c r="D23" s="256"/>
      <c r="E23" s="256"/>
      <c r="F23" s="256"/>
      <c r="G23" s="256"/>
    </row>
    <row r="24" spans="1:30" ht="15" customHeight="1" thickBot="1" x14ac:dyDescent="0.25">
      <c r="A24" s="265" t="s">
        <v>394</v>
      </c>
      <c r="B24" s="331">
        <v>2</v>
      </c>
      <c r="C24" s="331">
        <v>3</v>
      </c>
      <c r="D24" s="331">
        <v>4</v>
      </c>
      <c r="E24" s="847">
        <v>5</v>
      </c>
      <c r="F24" s="847"/>
      <c r="G24" s="331">
        <v>6</v>
      </c>
      <c r="H24" s="847">
        <v>7</v>
      </c>
      <c r="I24" s="847"/>
      <c r="J24" s="268">
        <v>8</v>
      </c>
      <c r="K24" s="331">
        <v>9</v>
      </c>
      <c r="L24" s="331">
        <v>10</v>
      </c>
      <c r="M24" s="269">
        <v>11</v>
      </c>
    </row>
    <row r="25" spans="1:30" ht="27.75" customHeight="1" thickTop="1" x14ac:dyDescent="0.2">
      <c r="A25" s="270" t="s">
        <v>5</v>
      </c>
      <c r="B25" s="271" t="s">
        <v>291</v>
      </c>
      <c r="C25" s="271" t="s">
        <v>292</v>
      </c>
      <c r="D25" s="330" t="s">
        <v>400</v>
      </c>
      <c r="E25" s="845" t="s">
        <v>398</v>
      </c>
      <c r="F25" s="845"/>
      <c r="G25" s="271" t="s">
        <v>396</v>
      </c>
      <c r="H25" s="845" t="s">
        <v>395</v>
      </c>
      <c r="I25" s="845"/>
      <c r="J25" s="330" t="s">
        <v>399</v>
      </c>
      <c r="K25" s="271" t="s">
        <v>89</v>
      </c>
      <c r="L25" s="271" t="s">
        <v>90</v>
      </c>
      <c r="M25" s="274" t="s">
        <v>91</v>
      </c>
    </row>
    <row r="26" spans="1:30" ht="15" customHeight="1" x14ac:dyDescent="0.2">
      <c r="A26" s="225"/>
      <c r="B26" s="222"/>
      <c r="C26" s="222"/>
      <c r="D26" s="222"/>
      <c r="E26" s="222"/>
      <c r="F26" s="226"/>
    </row>
    <row r="27" spans="1:30" x14ac:dyDescent="0.2">
      <c r="A27" s="223" t="s">
        <v>419</v>
      </c>
      <c r="E27" s="225"/>
      <c r="F27" s="225"/>
    </row>
    <row r="28" spans="1:30" x14ac:dyDescent="0.2">
      <c r="A28" s="782" t="s">
        <v>481</v>
      </c>
      <c r="B28" s="782"/>
      <c r="C28" s="782"/>
      <c r="D28" s="782"/>
      <c r="E28" s="782"/>
      <c r="F28" s="782"/>
      <c r="G28" s="782"/>
      <c r="H28" s="782"/>
      <c r="I28" s="782"/>
      <c r="J28" s="782"/>
      <c r="K28" s="782"/>
      <c r="L28" s="782"/>
      <c r="M28" s="782"/>
    </row>
    <row r="29" spans="1:30" x14ac:dyDescent="0.2">
      <c r="A29" s="782" t="s">
        <v>480</v>
      </c>
      <c r="B29" s="782"/>
      <c r="C29" s="782"/>
      <c r="D29" s="782"/>
      <c r="E29" s="782"/>
      <c r="F29" s="782"/>
      <c r="G29" s="782"/>
      <c r="H29" s="782"/>
      <c r="I29" s="782"/>
      <c r="J29" s="782"/>
      <c r="K29" s="782"/>
      <c r="L29" s="782"/>
      <c r="M29" s="782"/>
    </row>
    <row r="30" spans="1:30" x14ac:dyDescent="0.2">
      <c r="A30" s="782" t="s">
        <v>479</v>
      </c>
      <c r="B30" s="782"/>
      <c r="C30" s="782"/>
      <c r="D30" s="782"/>
      <c r="E30" s="782"/>
      <c r="F30" s="782"/>
      <c r="G30" s="782"/>
      <c r="H30" s="782"/>
      <c r="I30" s="782"/>
      <c r="J30" s="782"/>
      <c r="K30" s="782"/>
      <c r="L30" s="782"/>
      <c r="M30" s="782"/>
    </row>
    <row r="31" spans="1:30" x14ac:dyDescent="0.2">
      <c r="A31" s="782" t="s">
        <v>482</v>
      </c>
      <c r="B31" s="782"/>
      <c r="C31" s="782"/>
      <c r="D31" s="782"/>
      <c r="E31" s="782"/>
      <c r="F31" s="782"/>
      <c r="G31" s="782"/>
      <c r="H31" s="782"/>
      <c r="I31" s="782"/>
      <c r="J31" s="782"/>
      <c r="K31" s="782"/>
      <c r="L31" s="782"/>
      <c r="M31" s="782"/>
    </row>
    <row r="32" spans="1:30" s="349" customFormat="1" x14ac:dyDescent="0.2">
      <c r="A32" s="939" t="str">
        <f>gestion!$V$49</f>
        <v>Seules les compétitions régionales inscrites ci-dessous sont éligibles pour les lauréats</v>
      </c>
      <c r="B32" s="939"/>
      <c r="C32" s="939"/>
      <c r="D32" s="939"/>
      <c r="E32" s="939"/>
      <c r="F32" s="939"/>
      <c r="G32" s="939"/>
      <c r="H32" s="939"/>
      <c r="I32" s="939"/>
      <c r="J32" s="939"/>
      <c r="K32" s="939"/>
      <c r="L32" s="939"/>
      <c r="M32" s="939"/>
    </row>
    <row r="33" spans="1:13" s="349" customFormat="1" x14ac:dyDescent="0.2">
      <c r="A33" s="939" t="str">
        <f>gestion!$V$79</f>
        <v xml:space="preserve">Si le bloc des quatres compétitions obligatoires de la région est rempli </v>
      </c>
      <c r="B33" s="939"/>
      <c r="C33" s="939"/>
      <c r="D33" s="939"/>
      <c r="E33" s="939"/>
      <c r="F33" s="939"/>
      <c r="G33" s="939"/>
      <c r="H33" s="939"/>
      <c r="I33" s="939"/>
      <c r="J33" s="939"/>
      <c r="K33" s="939"/>
      <c r="L33" s="939"/>
      <c r="M33" s="939"/>
    </row>
    <row r="34" spans="1:13" s="349" customFormat="1" x14ac:dyDescent="0.2">
      <c r="A34" s="939" t="str">
        <f>gestion!$V$80</f>
        <v>alors l'atlhète aura le droit à une cinquième compétition de son choix.</v>
      </c>
      <c r="B34" s="939"/>
      <c r="C34" s="939"/>
      <c r="D34" s="939"/>
      <c r="E34" s="939"/>
      <c r="F34" s="939"/>
      <c r="G34" s="939"/>
      <c r="H34" s="939"/>
      <c r="I34" s="939"/>
      <c r="J34" s="939"/>
      <c r="K34" s="939"/>
      <c r="L34" s="939"/>
      <c r="M34" s="939"/>
    </row>
    <row r="35" spans="1:13" x14ac:dyDescent="0.2">
      <c r="A35" s="255" t="str">
        <f>gestion!$V$45</f>
        <v>Aucun point de participation n'est accordé.</v>
      </c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</row>
    <row r="36" spans="1:13" x14ac:dyDescent="0.2">
      <c r="A36" s="255" t="str">
        <f>gestion!$V$43</f>
        <v xml:space="preserve">N.B. :  Joindre une copie très lisible des résultats de compétition </v>
      </c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</row>
    <row r="37" spans="1:13" x14ac:dyDescent="0.2">
      <c r="A37" s="811"/>
      <c r="B37" s="811"/>
      <c r="C37" s="811"/>
      <c r="D37" s="811"/>
      <c r="E37" s="811"/>
      <c r="F37" s="811"/>
    </row>
    <row r="38" spans="1:13" s="278" customFormat="1" ht="27.75" customHeight="1" thickBot="1" x14ac:dyDescent="0.25">
      <c r="A38" s="277" t="s">
        <v>31</v>
      </c>
      <c r="B38" s="943" t="s">
        <v>567</v>
      </c>
      <c r="C38" s="944"/>
      <c r="D38" s="949" t="s">
        <v>388</v>
      </c>
      <c r="E38" s="950"/>
      <c r="F38" s="594" t="s">
        <v>389</v>
      </c>
      <c r="G38" s="934" t="s">
        <v>5</v>
      </c>
      <c r="H38" s="935"/>
      <c r="I38" s="934" t="s">
        <v>32</v>
      </c>
      <c r="J38" s="935"/>
      <c r="K38" s="940" t="s">
        <v>6</v>
      </c>
      <c r="L38" s="941"/>
    </row>
    <row r="39" spans="1:13" ht="13.5" thickTop="1" x14ac:dyDescent="0.2">
      <c r="A39" s="350" t="str">
        <f>+gestion!$X$12</f>
        <v>Invitation Rosemère</v>
      </c>
      <c r="B39" s="936"/>
      <c r="C39" s="937"/>
      <c r="D39" s="936"/>
      <c r="E39" s="937"/>
      <c r="F39" s="595"/>
      <c r="G39" s="936"/>
      <c r="H39" s="937"/>
      <c r="I39" s="936"/>
      <c r="J39" s="937"/>
      <c r="K39" s="936" t="str">
        <f>IF(OR(D39&lt;2,D39="",I39="",I39&lt;1,I39&gt;D39-1,F39="",F39&lt;=1,F39&gt;11,AND(D39&gt;=5,I39&gt;=5)),"",IF(D39&gt;=5,VLOOKUP(I39,tableau!$C$1:$M$6,HLOOKUP(F39,tableau!$C$1:$M$1,1,FALSE),FALSE),IF(D39=4,VLOOKUP(I39,tableau!$C$7:$M$9,HLOOKUP(F39,tableau!$C$1:$M$1,1,FALSE),FALSE),IF(D39=3,VLOOKUP(I39,tableau!$C$10:$M$11,HLOOKUP(F39,tableau!$C$1:$M$1,1,FALSE),FALSE),IF(D39=2,VLOOKUP(I39,tableau!$C$12:$M$12,HLOOKUP(F39,tableau!$C$1:$M$1,1,FALSE),FALSE),"")))))</f>
        <v/>
      </c>
      <c r="L39" s="942"/>
      <c r="M39" s="212"/>
    </row>
    <row r="40" spans="1:13" x14ac:dyDescent="0.2">
      <c r="A40" s="351" t="str">
        <f>+gestion!$W$15</f>
        <v>Invitation Lachute</v>
      </c>
      <c r="B40" s="819"/>
      <c r="C40" s="820"/>
      <c r="D40" s="819"/>
      <c r="E40" s="820"/>
      <c r="F40" s="526"/>
      <c r="G40" s="819"/>
      <c r="H40" s="820"/>
      <c r="I40" s="819"/>
      <c r="J40" s="820"/>
      <c r="K40" s="819" t="str">
        <f>IF(OR(D40&lt;2,D40="",I40="",I40&lt;1,I40&gt;D40-1,F40="",F40&lt;=1,F40&gt;11,AND(D40&gt;=5,I40&gt;=5)),"",IF(D40&gt;=5,VLOOKUP(I40,tableau!$C$1:$M$6,HLOOKUP(F40,tableau!$C$1:$M$1,1,FALSE),FALSE),IF(D40=4,VLOOKUP(I40,tableau!$C$7:$M$9,HLOOKUP(F40,tableau!$C$1:$M$1,1,FALSE),FALSE),IF(D40=3,VLOOKUP(I40,tableau!$C$10:$M$11,HLOOKUP(F40,tableau!$C$1:$M$1,1,FALSE),FALSE),IF(D40=2,VLOOKUP(I40,tableau!$C$12:$M$12,HLOOKUP(F40,tableau!$C$1:$M$1,1,FALSE),FALSE),"")))))</f>
        <v/>
      </c>
      <c r="L40" s="928"/>
      <c r="M40" s="212"/>
    </row>
    <row r="41" spans="1:13" x14ac:dyDescent="0.2">
      <c r="A41" s="351" t="str">
        <f>+gestion!$W$17</f>
        <v>Invitation Richard Gauthier</v>
      </c>
      <c r="B41" s="819"/>
      <c r="C41" s="820"/>
      <c r="D41" s="819"/>
      <c r="E41" s="820"/>
      <c r="F41" s="526"/>
      <c r="G41" s="819"/>
      <c r="H41" s="820"/>
      <c r="I41" s="819"/>
      <c r="J41" s="820"/>
      <c r="K41" s="819" t="str">
        <f>IF(OR(D41&lt;2,D41="",I41="",I41&lt;1,I41&gt;D41-1,F41="",F41&lt;=1,F41&gt;11,AND(D41&gt;=5,I41&gt;=5)),"",IF(D41&gt;=5,VLOOKUP(I41,tableau!$C$1:$M$6,HLOOKUP(F41,tableau!$C$1:$M$1,1,FALSE),FALSE),IF(D41=4,VLOOKUP(I41,tableau!$C$7:$M$9,HLOOKUP(F41,tableau!$C$1:$M$1,1,FALSE),FALSE),IF(D41=3,VLOOKUP(I41,tableau!$C$10:$M$11,HLOOKUP(F41,tableau!$C$1:$M$1,1,FALSE),FALSE),IF(D41=2,VLOOKUP(I41,tableau!$C$12:$M$12,HLOOKUP(F41,tableau!$C$1:$M$1,1,FALSE),FALSE),"")))))</f>
        <v/>
      </c>
      <c r="L41" s="928"/>
      <c r="M41" s="212"/>
    </row>
    <row r="42" spans="1:13" ht="13.5" thickBot="1" x14ac:dyDescent="0.25">
      <c r="A42" s="352" t="str">
        <f>+gestion!$W$18</f>
        <v>Invitation St-Eustache</v>
      </c>
      <c r="B42" s="929"/>
      <c r="C42" s="930"/>
      <c r="D42" s="929"/>
      <c r="E42" s="930"/>
      <c r="F42" s="596"/>
      <c r="G42" s="929"/>
      <c r="H42" s="930"/>
      <c r="I42" s="929"/>
      <c r="J42" s="930"/>
      <c r="K42" s="837" t="str">
        <f>IF(OR(D42&lt;2,D42="",I42="",I42&lt;1,I42&gt;D42-1,F42="",F42&lt;=1,F42&gt;11,AND(D42&gt;=5,I42&gt;=5)),"",IF(D42&gt;=5,VLOOKUP(I42,tableau!$C$1:$M$6,HLOOKUP(F42,tableau!$C$1:$M$1,1,FALSE),FALSE),IF(D42=4,VLOOKUP(I42,tableau!$C$7:$M$9,HLOOKUP(F42,tableau!$C$1:$M$1,1,FALSE),FALSE),IF(D42=3,VLOOKUP(I42,tableau!$C$10:$M$11,HLOOKUP(F42,tableau!$C$1:$M$1,1,FALSE),FALSE),IF(D42=2,VLOOKUP(I42,tableau!$C$12:$M$12,HLOOKUP(F42,tableau!$C$1:$M$1,1,FALSE),FALSE),"")))))</f>
        <v/>
      </c>
      <c r="L42" s="931"/>
      <c r="M42" s="212"/>
    </row>
    <row r="43" spans="1:13" ht="13.5" thickTop="1" x14ac:dyDescent="0.2">
      <c r="A43" s="283" t="str">
        <f>+gestion!$W$24</f>
        <v>Au choix</v>
      </c>
      <c r="B43" s="839"/>
      <c r="C43" s="840"/>
      <c r="D43" s="839"/>
      <c r="E43" s="840"/>
      <c r="F43" s="597"/>
      <c r="G43" s="936"/>
      <c r="H43" s="937"/>
      <c r="I43" s="936"/>
      <c r="J43" s="937"/>
      <c r="K43" s="932" t="str">
        <f>IF(OR(D43&lt;2,D43="",I43="",I43&lt;1,I43&gt;D43-1,F43="",F43&lt;=1,F43&gt;11,AND(D43&gt;=5,I43&gt;=5)),"",IF(D43&gt;=5,VLOOKUP(I43,tableau!$C$1:$M$6,HLOOKUP(F43,tableau!$C$1:$M$1,1,FALSE),FALSE),IF(D43=4,VLOOKUP(I43,tableau!$C$7:$M$9,HLOOKUP(F43,tableau!$C$1:$M$1,1,FALSE),FALSE),IF(D43=3,VLOOKUP(I43,tableau!$C$10:$M$11,HLOOKUP(F43,tableau!$C$1:$M$1,1,FALSE),FALSE),IF(D43=2,VLOOKUP(I43,tableau!$C$12:$M$12,HLOOKUP(F43,tableau!$C$1:$M$1,1,FALSE),FALSE),"")))))</f>
        <v/>
      </c>
      <c r="L43" s="933"/>
      <c r="M43" s="212"/>
    </row>
    <row r="44" spans="1:13" s="264" customFormat="1" x14ac:dyDescent="0.2">
      <c r="A44" s="938" t="s">
        <v>413</v>
      </c>
      <c r="B44" s="938"/>
      <c r="C44" s="938"/>
      <c r="D44" s="938"/>
      <c r="E44" s="938"/>
      <c r="F44" s="938"/>
      <c r="G44" s="938"/>
      <c r="H44" s="938"/>
      <c r="I44" s="938"/>
      <c r="J44" s="938"/>
      <c r="K44" s="927">
        <f>SUM(K39:L43)</f>
        <v>0</v>
      </c>
      <c r="L44" s="927"/>
    </row>
    <row r="45" spans="1:13" x14ac:dyDescent="0.2">
      <c r="A45" s="282" t="str">
        <f>+gestion!$W$22</f>
        <v>STAR Michel-Proulx</v>
      </c>
      <c r="B45" s="837"/>
      <c r="C45" s="838"/>
      <c r="D45" s="837"/>
      <c r="E45" s="838"/>
      <c r="F45" s="947"/>
      <c r="G45" s="826"/>
      <c r="H45" s="827"/>
      <c r="I45" s="837"/>
      <c r="J45" s="838"/>
      <c r="K45" s="830" t="str">
        <f>IF(OR(D45&lt;2,D45="",I45="",I45&lt;1,I45&gt;D45-1,F45="",F45&lt;=1,F45&gt;11,AND(D45&gt;=5,I45&gt;=5)),"",IF(D45&gt;=5,VLOOKUP(I45,tableau!$C$1:$M$6,HLOOKUP(F45,tableau!$C$1:$M$1,1,FALSE),FALSE),IF(D45=4,VLOOKUP(I45,tableau!$C$7:$M$9,HLOOKUP(F45,tableau!$C$1:$M$1,1,FALSE),FALSE),IF(D45=3,VLOOKUP(I45,tableau!$C$10:$M$11,HLOOKUP(F45,tableau!$C$1:$M$1,1,FALSE),FALSE),IF(D45=2,VLOOKUP(I45,tableau!$C$12:$M$12,HLOOKUP(F45,tableau!$C$1:$M$1,1,FALSE),FALSE),"")))))</f>
        <v/>
      </c>
      <c r="L45" s="831"/>
      <c r="M45" s="212"/>
    </row>
    <row r="46" spans="1:13" x14ac:dyDescent="0.2">
      <c r="A46" s="283" t="str">
        <f>gestion!$X$21</f>
        <v>Finale Régionale</v>
      </c>
      <c r="B46" s="839"/>
      <c r="C46" s="840"/>
      <c r="D46" s="839"/>
      <c r="E46" s="840"/>
      <c r="F46" s="948"/>
      <c r="G46" s="828"/>
      <c r="H46" s="829"/>
      <c r="I46" s="839"/>
      <c r="J46" s="840"/>
      <c r="K46" s="832"/>
      <c r="L46" s="833"/>
      <c r="M46" s="212"/>
    </row>
    <row r="47" spans="1:13" x14ac:dyDescent="0.2">
      <c r="A47" s="282" t="str">
        <f>+gestion!$W$22</f>
        <v>STAR Michel-Proulx</v>
      </c>
      <c r="B47" s="848"/>
      <c r="C47" s="848"/>
      <c r="D47" s="848"/>
      <c r="E47" s="848"/>
      <c r="F47" s="947"/>
      <c r="G47" s="826"/>
      <c r="H47" s="827"/>
      <c r="I47" s="837"/>
      <c r="J47" s="838"/>
      <c r="K47" s="830">
        <f>IF(ISTEXT(I47)=TRUE,0,IF(I47&gt;=1,IF(I47&gt;=11,1,HLOOKUP(I47,tableau!$C$16:$L$18,2,FALSE)),0))</f>
        <v>0</v>
      </c>
      <c r="L47" s="831"/>
      <c r="M47" s="212"/>
    </row>
    <row r="48" spans="1:13" x14ac:dyDescent="0.2">
      <c r="A48" s="283" t="str">
        <f>+gestion!$X$16</f>
        <v>Finale Provinciale</v>
      </c>
      <c r="B48" s="848"/>
      <c r="C48" s="848"/>
      <c r="D48" s="848"/>
      <c r="E48" s="848"/>
      <c r="F48" s="948"/>
      <c r="G48" s="828"/>
      <c r="H48" s="829"/>
      <c r="I48" s="839"/>
      <c r="J48" s="840"/>
      <c r="K48" s="832"/>
      <c r="L48" s="833"/>
      <c r="M48" s="212"/>
    </row>
    <row r="49" spans="1:13" s="264" customFormat="1" x14ac:dyDescent="0.2">
      <c r="A49" s="593"/>
      <c r="D49" s="593"/>
      <c r="E49" s="593"/>
      <c r="F49" s="593"/>
      <c r="G49" s="593"/>
      <c r="H49" s="593"/>
      <c r="I49" s="593"/>
      <c r="J49" s="527" t="s">
        <v>36</v>
      </c>
      <c r="K49" s="920">
        <f>SUM(K44:L48)</f>
        <v>0</v>
      </c>
      <c r="L49" s="920"/>
    </row>
    <row r="50" spans="1:13" ht="15.75" x14ac:dyDescent="0.25">
      <c r="A50" s="312"/>
      <c r="B50" s="312"/>
      <c r="C50" s="312"/>
      <c r="D50" s="312"/>
      <c r="E50" s="312"/>
      <c r="F50" s="312"/>
      <c r="G50" s="312"/>
      <c r="H50" s="312"/>
      <c r="I50" s="312"/>
      <c r="J50" s="312"/>
      <c r="K50" s="312"/>
      <c r="L50" s="312"/>
      <c r="M50" s="312"/>
    </row>
    <row r="51" spans="1:13" x14ac:dyDescent="0.2">
      <c r="H51" s="210"/>
    </row>
    <row r="52" spans="1:13" x14ac:dyDescent="0.2">
      <c r="B52" s="339" t="s">
        <v>52</v>
      </c>
      <c r="C52" s="339"/>
      <c r="F52" s="781" t="str">
        <f>+'données a remplir'!$F$8</f>
        <v/>
      </c>
      <c r="G52" s="781"/>
      <c r="H52" s="781"/>
      <c r="I52" s="781"/>
      <c r="J52" s="781"/>
      <c r="L52" s="212"/>
      <c r="M52" s="212"/>
    </row>
    <row r="53" spans="1:13" x14ac:dyDescent="0.2">
      <c r="B53" s="339"/>
      <c r="C53" s="245"/>
      <c r="F53" s="245"/>
      <c r="G53" s="245"/>
      <c r="H53" s="245"/>
      <c r="I53" s="245"/>
      <c r="J53" s="245"/>
      <c r="L53" s="212"/>
      <c r="M53" s="212"/>
    </row>
    <row r="54" spans="1:13" x14ac:dyDescent="0.2">
      <c r="B54" s="339" t="s">
        <v>53</v>
      </c>
      <c r="C54" s="339"/>
      <c r="F54" s="781" t="str">
        <f>+'données a remplir'!$F$9</f>
        <v/>
      </c>
      <c r="G54" s="781"/>
      <c r="H54" s="781"/>
      <c r="I54" s="781"/>
      <c r="J54" s="781"/>
      <c r="L54" s="212"/>
      <c r="M54" s="212"/>
    </row>
    <row r="55" spans="1:13" x14ac:dyDescent="0.2">
      <c r="B55" s="339"/>
      <c r="C55" s="245"/>
      <c r="F55" s="245"/>
      <c r="G55" s="245"/>
      <c r="H55" s="245"/>
      <c r="I55" s="245"/>
      <c r="J55" s="245"/>
      <c r="L55" s="212"/>
      <c r="M55" s="212"/>
    </row>
    <row r="56" spans="1:13" x14ac:dyDescent="0.2">
      <c r="B56" s="780" t="s">
        <v>54</v>
      </c>
      <c r="C56" s="780"/>
      <c r="F56" s="781" t="str">
        <f>+'données a remplir'!$F$10</f>
        <v/>
      </c>
      <c r="G56" s="781"/>
      <c r="H56" s="781"/>
      <c r="I56" s="781"/>
      <c r="J56" s="781"/>
      <c r="L56" s="212"/>
      <c r="M56" s="212"/>
    </row>
  </sheetData>
  <sheetProtection algorithmName="SHA-512" hashValue="2FzD2BMpk0IRxYNRog+BTDPUxQCW7mNKruTfW3JJCdVchMKg7KCbv7y0UOd44WeWq1uVJ8Y+yCr6cm88zeaNVg==" saltValue="rDRGCsfmAHRWSCk3kEMrkA==" spinCount="100000" sheet="1"/>
  <protectedRanges>
    <protectedRange sqref="B8:F10 J8:M10" name="Plage1_3"/>
    <protectedRange sqref="B39 B43 D39:J43 D45:J48" name="Plage2_1"/>
  </protectedRanges>
  <mergeCells count="87">
    <mergeCell ref="A15:M15"/>
    <mergeCell ref="A16:M16"/>
    <mergeCell ref="A17:M17"/>
    <mergeCell ref="B56:C56"/>
    <mergeCell ref="F56:J56"/>
    <mergeCell ref="B45:C46"/>
    <mergeCell ref="D45:E46"/>
    <mergeCell ref="B47:C48"/>
    <mergeCell ref="D47:E48"/>
    <mergeCell ref="F52:J52"/>
    <mergeCell ref="F54:J54"/>
    <mergeCell ref="F47:F48"/>
    <mergeCell ref="G47:H48"/>
    <mergeCell ref="B40:C40"/>
    <mergeCell ref="D40:E40"/>
    <mergeCell ref="B41:C41"/>
    <mergeCell ref="D41:E41"/>
    <mergeCell ref="I43:J43"/>
    <mergeCell ref="G42:H42"/>
    <mergeCell ref="I42:J42"/>
    <mergeCell ref="B42:C42"/>
    <mergeCell ref="D42:E42"/>
    <mergeCell ref="B43:C43"/>
    <mergeCell ref="D43:E43"/>
    <mergeCell ref="B11:C11"/>
    <mergeCell ref="D11:E11"/>
    <mergeCell ref="F11:G11"/>
    <mergeCell ref="H11:I11"/>
    <mergeCell ref="B12:F12"/>
    <mergeCell ref="H8:I8"/>
    <mergeCell ref="J8:M8"/>
    <mergeCell ref="H9:I9"/>
    <mergeCell ref="B10:F10"/>
    <mergeCell ref="H10:I10"/>
    <mergeCell ref="J10:M10"/>
    <mergeCell ref="B8:F8"/>
    <mergeCell ref="A2:M2"/>
    <mergeCell ref="A3:M3"/>
    <mergeCell ref="A4:M4"/>
    <mergeCell ref="A5:M5"/>
    <mergeCell ref="A6:M6"/>
    <mergeCell ref="H12:I12"/>
    <mergeCell ref="G41:H41"/>
    <mergeCell ref="I41:J41"/>
    <mergeCell ref="K41:L41"/>
    <mergeCell ref="A31:M31"/>
    <mergeCell ref="J12:M12"/>
    <mergeCell ref="A18:M18"/>
    <mergeCell ref="A22:M22"/>
    <mergeCell ref="E24:F24"/>
    <mergeCell ref="H24:I24"/>
    <mergeCell ref="E25:F25"/>
    <mergeCell ref="H25:I25"/>
    <mergeCell ref="A28:M28"/>
    <mergeCell ref="A29:M29"/>
    <mergeCell ref="A30:M30"/>
    <mergeCell ref="A19:M19"/>
    <mergeCell ref="A20:M20"/>
    <mergeCell ref="G39:H39"/>
    <mergeCell ref="I39:J39"/>
    <mergeCell ref="K39:L39"/>
    <mergeCell ref="B38:C38"/>
    <mergeCell ref="D38:E38"/>
    <mergeCell ref="G38:H38"/>
    <mergeCell ref="I38:J38"/>
    <mergeCell ref="K38:L38"/>
    <mergeCell ref="B39:C39"/>
    <mergeCell ref="D39:E39"/>
    <mergeCell ref="A32:M32"/>
    <mergeCell ref="A33:M33"/>
    <mergeCell ref="A34:M34"/>
    <mergeCell ref="A37:F37"/>
    <mergeCell ref="G40:H40"/>
    <mergeCell ref="I40:J40"/>
    <mergeCell ref="K40:L40"/>
    <mergeCell ref="K42:L42"/>
    <mergeCell ref="I47:J48"/>
    <mergeCell ref="K47:L48"/>
    <mergeCell ref="K43:L43"/>
    <mergeCell ref="G43:H43"/>
    <mergeCell ref="K49:L49"/>
    <mergeCell ref="A44:J44"/>
    <mergeCell ref="K44:L44"/>
    <mergeCell ref="F45:F46"/>
    <mergeCell ref="G45:H46"/>
    <mergeCell ref="I45:J46"/>
    <mergeCell ref="K45:L46"/>
  </mergeCells>
  <pageMargins left="0.70866141732283472" right="0.70866141732283472" top="0.74803149606299213" bottom="0.74803149606299213" header="0.31496062992125984" footer="0.31496062992125984"/>
  <pageSetup scale="75" orientation="portrait" r:id="rId1"/>
  <headerFooter>
    <oddHeader>&amp;LLauréats 2019</oddHeader>
    <oddFooter>&amp;LCandidat 1&amp;C&amp;14PATINAGE LAURENTIDES&amp;R&amp;A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rgb="FF92D050"/>
  </sheetPr>
  <dimension ref="A1:AD57"/>
  <sheetViews>
    <sheetView showGridLines="0" topLeftCell="A27" zoomScaleNormal="100" workbookViewId="0">
      <selection activeCell="A15" sqref="A15:XFD17"/>
    </sheetView>
  </sheetViews>
  <sheetFormatPr baseColWidth="10" defaultRowHeight="12.75" x14ac:dyDescent="0.2"/>
  <cols>
    <col min="1" max="1" width="25.85546875" style="210" customWidth="1"/>
    <col min="2" max="3" width="8" style="210" customWidth="1"/>
    <col min="4" max="4" width="8.85546875" style="210" customWidth="1"/>
    <col min="5" max="5" width="5.28515625" style="210" customWidth="1"/>
    <col min="6" max="6" width="10.140625" style="210" customWidth="1"/>
    <col min="7" max="7" width="8" style="210" customWidth="1"/>
    <col min="8" max="8" width="8" style="211" customWidth="1"/>
    <col min="9" max="13" width="8" style="210" customWidth="1"/>
    <col min="14" max="16384" width="11.42578125" style="212"/>
  </cols>
  <sheetData>
    <row r="1" spans="1:30" x14ac:dyDescent="0.2">
      <c r="A1" s="209"/>
      <c r="B1" s="209"/>
      <c r="C1" s="209"/>
      <c r="D1" s="209"/>
      <c r="E1" s="209"/>
      <c r="F1" s="209"/>
    </row>
    <row r="2" spans="1:30" x14ac:dyDescent="0.2">
      <c r="A2" s="794" t="s">
        <v>14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</row>
    <row r="3" spans="1:30" x14ac:dyDescent="0.2">
      <c r="A3" s="795" t="s">
        <v>43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</row>
    <row r="4" spans="1:30" s="214" customForma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</row>
    <row r="5" spans="1:30" s="214" customFormat="1" ht="15.75" customHeight="1" x14ac:dyDescent="0.25">
      <c r="A5" s="799" t="s">
        <v>5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</row>
    <row r="6" spans="1:30" s="214" customFormat="1" ht="15.75" customHeight="1" x14ac:dyDescent="0.2">
      <c r="A6" s="801" t="str">
        <f>gestion!B50</f>
        <v>PATINEUSE RÉGIONALE STAR 4</v>
      </c>
      <c r="B6" s="801"/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1"/>
    </row>
    <row r="8" spans="1:30" x14ac:dyDescent="0.2">
      <c r="A8" s="216" t="s">
        <v>48</v>
      </c>
      <c r="B8" s="790"/>
      <c r="C8" s="790"/>
      <c r="D8" s="790"/>
      <c r="E8" s="790"/>
      <c r="F8" s="790"/>
      <c r="H8" s="800" t="s">
        <v>51</v>
      </c>
      <c r="I8" s="800"/>
      <c r="J8" s="807"/>
      <c r="K8" s="807"/>
      <c r="L8" s="807"/>
      <c r="M8" s="807"/>
    </row>
    <row r="9" spans="1:30" x14ac:dyDescent="0.2">
      <c r="A9" s="216"/>
      <c r="B9" s="217"/>
      <c r="C9" s="217"/>
      <c r="D9" s="217"/>
      <c r="E9" s="217"/>
      <c r="F9" s="217"/>
      <c r="H9" s="800"/>
      <c r="I9" s="800"/>
      <c r="J9" s="307"/>
      <c r="K9" s="308"/>
      <c r="L9" s="308"/>
      <c r="M9" s="308"/>
    </row>
    <row r="10" spans="1:30" x14ac:dyDescent="0.2">
      <c r="A10" s="216" t="s">
        <v>74</v>
      </c>
      <c r="B10" s="790"/>
      <c r="C10" s="790"/>
      <c r="D10" s="790"/>
      <c r="E10" s="790"/>
      <c r="F10" s="790"/>
      <c r="H10" s="800" t="s">
        <v>13</v>
      </c>
      <c r="I10" s="800"/>
      <c r="J10" s="807"/>
      <c r="K10" s="807"/>
      <c r="L10" s="807"/>
      <c r="M10" s="807"/>
    </row>
    <row r="11" spans="1:30" x14ac:dyDescent="0.2">
      <c r="A11" s="340"/>
      <c r="B11" s="802"/>
      <c r="C11" s="802"/>
      <c r="D11" s="800"/>
      <c r="E11" s="800"/>
      <c r="F11" s="802"/>
      <c r="G11" s="802"/>
      <c r="H11" s="800"/>
      <c r="I11" s="800"/>
      <c r="J11" s="309"/>
      <c r="K11" s="309"/>
      <c r="L11" s="309"/>
      <c r="M11" s="309"/>
    </row>
    <row r="12" spans="1:30" x14ac:dyDescent="0.2">
      <c r="A12" s="340" t="s">
        <v>50</v>
      </c>
      <c r="B12" s="790">
        <f>'données a remplir'!E7</f>
        <v>0</v>
      </c>
      <c r="C12" s="790"/>
      <c r="D12" s="790"/>
      <c r="E12" s="790"/>
      <c r="F12" s="790"/>
      <c r="H12" s="808" t="s">
        <v>380</v>
      </c>
      <c r="I12" s="808"/>
      <c r="J12" s="807">
        <f>'données a remplir'!E6</f>
        <v>0</v>
      </c>
      <c r="K12" s="807" t="str">
        <f>+'données a remplir'!F6</f>
        <v/>
      </c>
      <c r="L12" s="807"/>
      <c r="M12" s="807"/>
    </row>
    <row r="13" spans="1:30" x14ac:dyDescent="0.2">
      <c r="A13" s="220"/>
      <c r="B13" s="221"/>
      <c r="C13" s="221"/>
      <c r="D13" s="220"/>
      <c r="E13" s="222"/>
      <c r="F13" s="222"/>
    </row>
    <row r="14" spans="1:30" ht="12.6" customHeight="1" x14ac:dyDescent="0.2">
      <c r="A14" s="223" t="s">
        <v>416</v>
      </c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</row>
    <row r="15" spans="1:30" ht="12.6" customHeight="1" x14ac:dyDescent="0.2">
      <c r="A15" s="951" t="str">
        <f>_xlfn.CONCAT(gestion!$V$87," 1 juillet")</f>
        <v>Limite d'âge :        Fille :       Ne pas avoir 12 ans au 1 juillet</v>
      </c>
      <c r="B15" s="951"/>
      <c r="C15" s="951"/>
      <c r="D15" s="951"/>
      <c r="E15" s="951"/>
      <c r="F15" s="951"/>
      <c r="G15" s="951"/>
      <c r="H15" s="951"/>
      <c r="I15" s="951"/>
      <c r="J15" s="951"/>
      <c r="K15" s="951"/>
      <c r="L15" s="951"/>
      <c r="M15" s="951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</row>
    <row r="16" spans="1:30" ht="12.6" customHeight="1" x14ac:dyDescent="0.2">
      <c r="A16" s="952" t="s">
        <v>581</v>
      </c>
      <c r="B16" s="952"/>
      <c r="C16" s="952"/>
      <c r="D16" s="952"/>
      <c r="E16" s="952"/>
      <c r="F16" s="952"/>
      <c r="G16" s="952"/>
      <c r="H16" s="952"/>
      <c r="I16" s="952"/>
      <c r="J16" s="952"/>
      <c r="K16" s="952"/>
      <c r="L16" s="952"/>
      <c r="M16" s="952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</row>
    <row r="17" spans="1:30" ht="12.6" customHeight="1" x14ac:dyDescent="0.2">
      <c r="A17" s="952" t="s">
        <v>580</v>
      </c>
      <c r="B17" s="952"/>
      <c r="C17" s="952"/>
      <c r="D17" s="952"/>
      <c r="E17" s="952"/>
      <c r="F17" s="952"/>
      <c r="G17" s="952"/>
      <c r="H17" s="952"/>
      <c r="I17" s="952"/>
      <c r="J17" s="952"/>
      <c r="K17" s="952"/>
      <c r="L17" s="952"/>
      <c r="M17" s="952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</row>
    <row r="18" spans="1:30" s="348" customFormat="1" x14ac:dyDescent="0.2">
      <c r="A18" s="945" t="str">
        <f>gestion!$V$41</f>
        <v>Chaque Club enverra 3 candidatures.</v>
      </c>
      <c r="B18" s="945"/>
      <c r="C18" s="945"/>
      <c r="D18" s="945"/>
      <c r="E18" s="945"/>
      <c r="F18" s="945"/>
      <c r="G18" s="945"/>
      <c r="H18" s="945"/>
      <c r="I18" s="945"/>
      <c r="J18" s="945"/>
      <c r="K18" s="945"/>
      <c r="L18" s="945"/>
      <c r="M18" s="945"/>
    </row>
    <row r="19" spans="1:30" s="348" customFormat="1" x14ac:dyDescent="0.2">
      <c r="A19" s="945" t="str">
        <f>_xlfn.CONCAT(gestion!$V$88," ",gestion!$V$85," ",gestion!$B$12)</f>
        <v>Avoir compétitionné la majorité des compétitions dans la catégorie  star 4 au cours  de la saison saison 2019</v>
      </c>
      <c r="B19" s="945"/>
      <c r="C19" s="945"/>
      <c r="D19" s="945"/>
      <c r="E19" s="945"/>
      <c r="F19" s="945"/>
      <c r="G19" s="945"/>
      <c r="H19" s="945"/>
      <c r="I19" s="945"/>
      <c r="J19" s="945"/>
      <c r="K19" s="945"/>
      <c r="L19" s="945"/>
      <c r="M19" s="945"/>
    </row>
    <row r="20" spans="1:30" s="348" customFormat="1" x14ac:dyDescent="0.2">
      <c r="A20" s="945" t="str">
        <f>_xlfn.CONCAT(gestion!$V$92," ",gestion!$V$94)</f>
        <v>Si un patineur/patineuse a participé a une compétition provinciale autre que Star-Michel-Proulx,  il n'est pas éligible dans cette catégorie.</v>
      </c>
      <c r="B20" s="945"/>
      <c r="C20" s="945"/>
      <c r="D20" s="945"/>
      <c r="E20" s="945"/>
      <c r="F20" s="945"/>
      <c r="G20" s="945"/>
      <c r="H20" s="945"/>
      <c r="I20" s="945"/>
      <c r="J20" s="945"/>
      <c r="K20" s="945"/>
      <c r="L20" s="945"/>
      <c r="M20" s="945"/>
    </row>
    <row r="21" spans="1:30" x14ac:dyDescent="0.2">
      <c r="A21" s="220"/>
      <c r="B21" s="221"/>
      <c r="C21" s="221"/>
      <c r="D21" s="220"/>
      <c r="E21" s="222"/>
      <c r="F21" s="222"/>
    </row>
    <row r="22" spans="1:30" ht="15" customHeight="1" x14ac:dyDescent="0.2">
      <c r="A22" s="846" t="s">
        <v>397</v>
      </c>
      <c r="B22" s="846"/>
      <c r="C22" s="846"/>
      <c r="D22" s="846"/>
      <c r="E22" s="846"/>
      <c r="F22" s="846"/>
      <c r="G22" s="846"/>
      <c r="H22" s="846"/>
      <c r="I22" s="846"/>
      <c r="J22" s="846"/>
      <c r="K22" s="846"/>
      <c r="L22" s="846"/>
      <c r="M22" s="846"/>
    </row>
    <row r="23" spans="1:30" ht="15" customHeight="1" x14ac:dyDescent="0.2">
      <c r="A23" s="256"/>
      <c r="B23" s="256"/>
      <c r="C23" s="256"/>
      <c r="D23" s="256"/>
      <c r="E23" s="256"/>
      <c r="F23" s="256"/>
      <c r="G23" s="256"/>
    </row>
    <row r="24" spans="1:30" ht="15" customHeight="1" thickBot="1" x14ac:dyDescent="0.25">
      <c r="A24" s="265" t="s">
        <v>394</v>
      </c>
      <c r="B24" s="331">
        <v>2</v>
      </c>
      <c r="C24" s="331">
        <v>3</v>
      </c>
      <c r="D24" s="331">
        <v>4</v>
      </c>
      <c r="E24" s="847">
        <v>5</v>
      </c>
      <c r="F24" s="847"/>
      <c r="G24" s="331">
        <v>6</v>
      </c>
      <c r="H24" s="847">
        <v>7</v>
      </c>
      <c r="I24" s="847"/>
      <c r="J24" s="268">
        <v>8</v>
      </c>
      <c r="K24" s="331">
        <v>9</v>
      </c>
      <c r="L24" s="331">
        <v>10</v>
      </c>
      <c r="M24" s="269">
        <v>11</v>
      </c>
    </row>
    <row r="25" spans="1:30" ht="27.75" customHeight="1" thickTop="1" x14ac:dyDescent="0.2">
      <c r="A25" s="270" t="s">
        <v>5</v>
      </c>
      <c r="B25" s="271" t="s">
        <v>291</v>
      </c>
      <c r="C25" s="271" t="s">
        <v>292</v>
      </c>
      <c r="D25" s="330" t="s">
        <v>400</v>
      </c>
      <c r="E25" s="845" t="s">
        <v>398</v>
      </c>
      <c r="F25" s="845"/>
      <c r="G25" s="271" t="s">
        <v>396</v>
      </c>
      <c r="H25" s="845" t="s">
        <v>395</v>
      </c>
      <c r="I25" s="845"/>
      <c r="J25" s="330" t="s">
        <v>399</v>
      </c>
      <c r="K25" s="271" t="s">
        <v>89</v>
      </c>
      <c r="L25" s="271" t="s">
        <v>90</v>
      </c>
      <c r="M25" s="274" t="s">
        <v>91</v>
      </c>
    </row>
    <row r="26" spans="1:30" x14ac:dyDescent="0.2">
      <c r="E26" s="225"/>
      <c r="F26" s="225"/>
    </row>
    <row r="27" spans="1:30" x14ac:dyDescent="0.2">
      <c r="A27" s="223" t="s">
        <v>419</v>
      </c>
      <c r="E27" s="225"/>
      <c r="F27" s="225"/>
    </row>
    <row r="28" spans="1:30" x14ac:dyDescent="0.2">
      <c r="A28" s="782" t="s">
        <v>481</v>
      </c>
      <c r="B28" s="782"/>
      <c r="C28" s="782"/>
      <c r="D28" s="782"/>
      <c r="E28" s="782"/>
      <c r="F28" s="782"/>
      <c r="G28" s="782"/>
      <c r="H28" s="782"/>
      <c r="I28" s="782"/>
      <c r="J28" s="782"/>
      <c r="K28" s="782"/>
      <c r="L28" s="782"/>
      <c r="M28" s="782"/>
    </row>
    <row r="29" spans="1:30" x14ac:dyDescent="0.2">
      <c r="A29" s="782" t="s">
        <v>480</v>
      </c>
      <c r="B29" s="782"/>
      <c r="C29" s="782"/>
      <c r="D29" s="782"/>
      <c r="E29" s="782"/>
      <c r="F29" s="782"/>
      <c r="G29" s="782"/>
      <c r="H29" s="782"/>
      <c r="I29" s="782"/>
      <c r="J29" s="782"/>
      <c r="K29" s="782"/>
      <c r="L29" s="782"/>
      <c r="M29" s="782"/>
    </row>
    <row r="30" spans="1:30" x14ac:dyDescent="0.2">
      <c r="A30" s="782" t="s">
        <v>479</v>
      </c>
      <c r="B30" s="782"/>
      <c r="C30" s="782"/>
      <c r="D30" s="782"/>
      <c r="E30" s="782"/>
      <c r="F30" s="782"/>
      <c r="G30" s="782"/>
      <c r="H30" s="782"/>
      <c r="I30" s="782"/>
      <c r="J30" s="782"/>
      <c r="K30" s="782"/>
      <c r="L30" s="782"/>
      <c r="M30" s="782"/>
    </row>
    <row r="31" spans="1:30" x14ac:dyDescent="0.2">
      <c r="A31" s="782" t="s">
        <v>482</v>
      </c>
      <c r="B31" s="782"/>
      <c r="C31" s="782"/>
      <c r="D31" s="782"/>
      <c r="E31" s="782"/>
      <c r="F31" s="782"/>
      <c r="G31" s="782"/>
      <c r="H31" s="782"/>
      <c r="I31" s="782"/>
      <c r="J31" s="782"/>
      <c r="K31" s="782"/>
      <c r="L31" s="782"/>
      <c r="M31" s="782"/>
    </row>
    <row r="32" spans="1:30" s="349" customFormat="1" x14ac:dyDescent="0.2">
      <c r="A32" s="939" t="str">
        <f>gestion!$V$49</f>
        <v>Seules les compétitions régionales inscrites ci-dessous sont éligibles pour les lauréats</v>
      </c>
      <c r="B32" s="939"/>
      <c r="C32" s="939"/>
      <c r="D32" s="939"/>
      <c r="E32" s="939"/>
      <c r="F32" s="939"/>
      <c r="G32" s="939"/>
      <c r="H32" s="939"/>
      <c r="I32" s="939"/>
      <c r="J32" s="939"/>
      <c r="K32" s="939"/>
      <c r="L32" s="939"/>
      <c r="M32" s="939"/>
    </row>
    <row r="33" spans="1:13" s="349" customFormat="1" x14ac:dyDescent="0.2">
      <c r="A33" s="939" t="str">
        <f>gestion!$V$79</f>
        <v xml:space="preserve">Si le bloc des quatres compétitions obligatoires de la région est rempli </v>
      </c>
      <c r="B33" s="939"/>
      <c r="C33" s="939"/>
      <c r="D33" s="939"/>
      <c r="E33" s="939"/>
      <c r="F33" s="939"/>
      <c r="G33" s="939"/>
      <c r="H33" s="939"/>
      <c r="I33" s="939"/>
      <c r="J33" s="939"/>
      <c r="K33" s="939"/>
      <c r="L33" s="939"/>
      <c r="M33" s="939"/>
    </row>
    <row r="34" spans="1:13" s="349" customFormat="1" x14ac:dyDescent="0.2">
      <c r="A34" s="939" t="str">
        <f>gestion!$V$80</f>
        <v>alors l'atlhète aura le droit à une cinquième compétition de son choix.</v>
      </c>
      <c r="B34" s="939"/>
      <c r="C34" s="939"/>
      <c r="D34" s="939"/>
      <c r="E34" s="939"/>
      <c r="F34" s="939"/>
      <c r="G34" s="939"/>
      <c r="H34" s="939"/>
      <c r="I34" s="939"/>
      <c r="J34" s="939"/>
      <c r="K34" s="939"/>
      <c r="L34" s="939"/>
      <c r="M34" s="939"/>
    </row>
    <row r="35" spans="1:13" x14ac:dyDescent="0.2">
      <c r="A35" s="255" t="str">
        <f>gestion!$V$45</f>
        <v>Aucun point de participation n'est accordé.</v>
      </c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</row>
    <row r="36" spans="1:13" x14ac:dyDescent="0.2">
      <c r="A36" s="255" t="str">
        <f>gestion!$V$43</f>
        <v xml:space="preserve">N.B. :  Joindre une copie très lisible des résultats de compétition </v>
      </c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</row>
    <row r="37" spans="1:13" x14ac:dyDescent="0.2">
      <c r="A37" s="811"/>
      <c r="B37" s="811"/>
      <c r="C37" s="811"/>
      <c r="D37" s="811"/>
      <c r="E37" s="811"/>
      <c r="F37" s="811"/>
    </row>
    <row r="38" spans="1:13" s="278" customFormat="1" ht="27.75" customHeight="1" thickBot="1" x14ac:dyDescent="0.25">
      <c r="A38" s="277" t="s">
        <v>31</v>
      </c>
      <c r="B38" s="943" t="s">
        <v>567</v>
      </c>
      <c r="C38" s="944"/>
      <c r="D38" s="949" t="s">
        <v>388</v>
      </c>
      <c r="E38" s="950"/>
      <c r="F38" s="594" t="s">
        <v>389</v>
      </c>
      <c r="G38" s="934" t="s">
        <v>5</v>
      </c>
      <c r="H38" s="935"/>
      <c r="I38" s="934" t="s">
        <v>32</v>
      </c>
      <c r="J38" s="935"/>
      <c r="K38" s="940" t="s">
        <v>6</v>
      </c>
      <c r="L38" s="941"/>
    </row>
    <row r="39" spans="1:13" ht="13.5" thickTop="1" x14ac:dyDescent="0.2">
      <c r="A39" s="350" t="str">
        <f>+gestion!$X$12</f>
        <v>Invitation Rosemère</v>
      </c>
      <c r="B39" s="936"/>
      <c r="C39" s="937"/>
      <c r="D39" s="936"/>
      <c r="E39" s="937"/>
      <c r="F39" s="595"/>
      <c r="G39" s="936"/>
      <c r="H39" s="937"/>
      <c r="I39" s="936"/>
      <c r="J39" s="937"/>
      <c r="K39" s="936" t="str">
        <f>IF(OR(D39&lt;2,D39="",I39="",I39&lt;1,I39&gt;D39-1,F39="",F39&lt;=1,F39&gt;11,AND(D39&gt;=5,I39&gt;=5)),"",IF(D39&gt;=5,VLOOKUP(I39,tableau!$C$1:$M$6,HLOOKUP(F39,tableau!$C$1:$M$1,1,FALSE),FALSE),IF(D39=4,VLOOKUP(I39,tableau!$C$7:$M$9,HLOOKUP(F39,tableau!$C$1:$M$1,1,FALSE),FALSE),IF(D39=3,VLOOKUP(I39,tableau!$C$10:$M$11,HLOOKUP(F39,tableau!$C$1:$M$1,1,FALSE),FALSE),IF(D39=2,VLOOKUP(I39,tableau!$C$12:$M$12,HLOOKUP(F39,tableau!$C$1:$M$1,1,FALSE),FALSE),"")))))</f>
        <v/>
      </c>
      <c r="L39" s="942"/>
      <c r="M39" s="212"/>
    </row>
    <row r="40" spans="1:13" x14ac:dyDescent="0.2">
      <c r="A40" s="351" t="str">
        <f>+gestion!$W$15</f>
        <v>Invitation Lachute</v>
      </c>
      <c r="B40" s="819"/>
      <c r="C40" s="820"/>
      <c r="D40" s="819"/>
      <c r="E40" s="820"/>
      <c r="F40" s="526"/>
      <c r="G40" s="819"/>
      <c r="H40" s="820"/>
      <c r="I40" s="819"/>
      <c r="J40" s="820"/>
      <c r="K40" s="819" t="str">
        <f>IF(OR(D40&lt;2,D40="",I40="",I40&lt;1,I40&gt;D40-1,F40="",F40&lt;=1,F40&gt;11,AND(D40&gt;=5,I40&gt;=5)),"",IF(D40&gt;=5,VLOOKUP(I40,tableau!$C$1:$M$6,HLOOKUP(F40,tableau!$C$1:$M$1,1,FALSE),FALSE),IF(D40=4,VLOOKUP(I40,tableau!$C$7:$M$9,HLOOKUP(F40,tableau!$C$1:$M$1,1,FALSE),FALSE),IF(D40=3,VLOOKUP(I40,tableau!$C$10:$M$11,HLOOKUP(F40,tableau!$C$1:$M$1,1,FALSE),FALSE),IF(D40=2,VLOOKUP(I40,tableau!$C$12:$M$12,HLOOKUP(F40,tableau!$C$1:$M$1,1,FALSE),FALSE),"")))))</f>
        <v/>
      </c>
      <c r="L40" s="928"/>
      <c r="M40" s="212"/>
    </row>
    <row r="41" spans="1:13" x14ac:dyDescent="0.2">
      <c r="A41" s="351" t="str">
        <f>+gestion!$W$17</f>
        <v>Invitation Richard Gauthier</v>
      </c>
      <c r="B41" s="819"/>
      <c r="C41" s="820"/>
      <c r="D41" s="819"/>
      <c r="E41" s="820"/>
      <c r="F41" s="526"/>
      <c r="G41" s="819"/>
      <c r="H41" s="820"/>
      <c r="I41" s="819"/>
      <c r="J41" s="820"/>
      <c r="K41" s="819" t="str">
        <f>IF(OR(D41&lt;2,D41="",I41="",I41&lt;1,I41&gt;D41-1,F41="",F41&lt;=1,F41&gt;11,AND(D41&gt;=5,I41&gt;=5)),"",IF(D41&gt;=5,VLOOKUP(I41,tableau!$C$1:$M$6,HLOOKUP(F41,tableau!$C$1:$M$1,1,FALSE),FALSE),IF(D41=4,VLOOKUP(I41,tableau!$C$7:$M$9,HLOOKUP(F41,tableau!$C$1:$M$1,1,FALSE),FALSE),IF(D41=3,VLOOKUP(I41,tableau!$C$10:$M$11,HLOOKUP(F41,tableau!$C$1:$M$1,1,FALSE),FALSE),IF(D41=2,VLOOKUP(I41,tableau!$C$12:$M$12,HLOOKUP(F41,tableau!$C$1:$M$1,1,FALSE),FALSE),"")))))</f>
        <v/>
      </c>
      <c r="L41" s="928"/>
      <c r="M41" s="212"/>
    </row>
    <row r="42" spans="1:13" ht="13.5" thickBot="1" x14ac:dyDescent="0.25">
      <c r="A42" s="352" t="str">
        <f>+gestion!$W$18</f>
        <v>Invitation St-Eustache</v>
      </c>
      <c r="B42" s="929"/>
      <c r="C42" s="930"/>
      <c r="D42" s="929"/>
      <c r="E42" s="930"/>
      <c r="F42" s="596"/>
      <c r="G42" s="929"/>
      <c r="H42" s="930"/>
      <c r="I42" s="929"/>
      <c r="J42" s="930"/>
      <c r="K42" s="837" t="str">
        <f>IF(OR(D42&lt;2,D42="",I42="",I42&lt;1,I42&gt;D42-1,F42="",F42&lt;=1,F42&gt;11,AND(D42&gt;=5,I42&gt;=5)),"",IF(D42&gt;=5,VLOOKUP(I42,tableau!$C$1:$M$6,HLOOKUP(F42,tableau!$C$1:$M$1,1,FALSE),FALSE),IF(D42=4,VLOOKUP(I42,tableau!$C$7:$M$9,HLOOKUP(F42,tableau!$C$1:$M$1,1,FALSE),FALSE),IF(D42=3,VLOOKUP(I42,tableau!$C$10:$M$11,HLOOKUP(F42,tableau!$C$1:$M$1,1,FALSE),FALSE),IF(D42=2,VLOOKUP(I42,tableau!$C$12:$M$12,HLOOKUP(F42,tableau!$C$1:$M$1,1,FALSE),FALSE),"")))))</f>
        <v/>
      </c>
      <c r="L42" s="931"/>
      <c r="M42" s="212"/>
    </row>
    <row r="43" spans="1:13" ht="13.5" thickTop="1" x14ac:dyDescent="0.2">
      <c r="A43" s="283" t="str">
        <f>+gestion!$W$24</f>
        <v>Au choix</v>
      </c>
      <c r="B43" s="839"/>
      <c r="C43" s="840"/>
      <c r="D43" s="839"/>
      <c r="E43" s="840"/>
      <c r="F43" s="597"/>
      <c r="G43" s="936"/>
      <c r="H43" s="937"/>
      <c r="I43" s="936"/>
      <c r="J43" s="937"/>
      <c r="K43" s="932" t="str">
        <f>IF(OR(D43&lt;2,D43="",I43="",I43&lt;1,I43&gt;D43-1,F43="",F43&lt;=1,F43&gt;11,AND(D43&gt;=5,I43&gt;=5)),"",IF(D43&gt;=5,VLOOKUP(I43,tableau!$C$1:$M$6,HLOOKUP(F43,tableau!$C$1:$M$1,1,FALSE),FALSE),IF(D43=4,VLOOKUP(I43,tableau!$C$7:$M$9,HLOOKUP(F43,tableau!$C$1:$M$1,1,FALSE),FALSE),IF(D43=3,VLOOKUP(I43,tableau!$C$10:$M$11,HLOOKUP(F43,tableau!$C$1:$M$1,1,FALSE),FALSE),IF(D43=2,VLOOKUP(I43,tableau!$C$12:$M$12,HLOOKUP(F43,tableau!$C$1:$M$1,1,FALSE),FALSE),"")))))</f>
        <v/>
      </c>
      <c r="L43" s="933"/>
      <c r="M43" s="212"/>
    </row>
    <row r="44" spans="1:13" s="264" customFormat="1" x14ac:dyDescent="0.2">
      <c r="A44" s="938" t="s">
        <v>413</v>
      </c>
      <c r="B44" s="938"/>
      <c r="C44" s="938"/>
      <c r="D44" s="938"/>
      <c r="E44" s="938"/>
      <c r="F44" s="938"/>
      <c r="G44" s="938"/>
      <c r="H44" s="938"/>
      <c r="I44" s="938"/>
      <c r="J44" s="938"/>
      <c r="K44" s="927">
        <f>SUM(K39:L43)</f>
        <v>0</v>
      </c>
      <c r="L44" s="927"/>
    </row>
    <row r="45" spans="1:13" x14ac:dyDescent="0.2">
      <c r="A45" s="282" t="str">
        <f>+gestion!$W$22</f>
        <v>STAR Michel-Proulx</v>
      </c>
      <c r="B45" s="837"/>
      <c r="C45" s="838"/>
      <c r="D45" s="837"/>
      <c r="E45" s="838"/>
      <c r="F45" s="947"/>
      <c r="G45" s="826"/>
      <c r="H45" s="827"/>
      <c r="I45" s="837"/>
      <c r="J45" s="838"/>
      <c r="K45" s="830" t="str">
        <f>IF(OR(D45&lt;2,D45="",I45="",I45&lt;1,I45&gt;D45-1,F45="",F45&lt;=1,F45&gt;11,AND(D45&gt;=5,I45&gt;=5)),"",IF(D45&gt;=5,VLOOKUP(I45,tableau!$C$1:$M$6,HLOOKUP(F45,tableau!$C$1:$M$1,1,FALSE),FALSE),IF(D45=4,VLOOKUP(I45,tableau!$C$7:$M$9,HLOOKUP(F45,tableau!$C$1:$M$1,1,FALSE),FALSE),IF(D45=3,VLOOKUP(I45,tableau!$C$10:$M$11,HLOOKUP(F45,tableau!$C$1:$M$1,1,FALSE),FALSE),IF(D45=2,VLOOKUP(I45,tableau!$C$12:$M$12,HLOOKUP(F45,tableau!$C$1:$M$1,1,FALSE),FALSE),"")))))</f>
        <v/>
      </c>
      <c r="L45" s="831"/>
      <c r="M45" s="212"/>
    </row>
    <row r="46" spans="1:13" x14ac:dyDescent="0.2">
      <c r="A46" s="283" t="str">
        <f>gestion!$X$21</f>
        <v>Finale Régionale</v>
      </c>
      <c r="B46" s="839"/>
      <c r="C46" s="840"/>
      <c r="D46" s="839"/>
      <c r="E46" s="840"/>
      <c r="F46" s="948"/>
      <c r="G46" s="828"/>
      <c r="H46" s="829"/>
      <c r="I46" s="839"/>
      <c r="J46" s="840"/>
      <c r="K46" s="832"/>
      <c r="L46" s="833"/>
      <c r="M46" s="212"/>
    </row>
    <row r="47" spans="1:13" x14ac:dyDescent="0.2">
      <c r="A47" s="282" t="str">
        <f>+gestion!$W$22</f>
        <v>STAR Michel-Proulx</v>
      </c>
      <c r="B47" s="848"/>
      <c r="C47" s="848"/>
      <c r="D47" s="848"/>
      <c r="E47" s="848"/>
      <c r="F47" s="947"/>
      <c r="G47" s="826"/>
      <c r="H47" s="827"/>
      <c r="I47" s="837"/>
      <c r="J47" s="838"/>
      <c r="K47" s="830">
        <f>IF(ISTEXT(I47)=TRUE,0,IF(I47&gt;=1,IF(I47&gt;=11,1,HLOOKUP(I47,tableau!$C$16:$L$18,2,FALSE)),0))</f>
        <v>0</v>
      </c>
      <c r="L47" s="831"/>
      <c r="M47" s="212"/>
    </row>
    <row r="48" spans="1:13" x14ac:dyDescent="0.2">
      <c r="A48" s="283" t="str">
        <f>+gestion!$X$16</f>
        <v>Finale Provinciale</v>
      </c>
      <c r="B48" s="848"/>
      <c r="C48" s="848"/>
      <c r="D48" s="848"/>
      <c r="E48" s="848"/>
      <c r="F48" s="948"/>
      <c r="G48" s="828"/>
      <c r="H48" s="829"/>
      <c r="I48" s="839"/>
      <c r="J48" s="840"/>
      <c r="K48" s="832"/>
      <c r="L48" s="833"/>
      <c r="M48" s="212"/>
    </row>
    <row r="49" spans="1:13" s="264" customFormat="1" x14ac:dyDescent="0.2">
      <c r="A49" s="593"/>
      <c r="D49" s="593"/>
      <c r="E49" s="593"/>
      <c r="F49" s="593"/>
      <c r="G49" s="593"/>
      <c r="H49" s="593"/>
      <c r="I49" s="593"/>
      <c r="J49" s="527" t="s">
        <v>36</v>
      </c>
      <c r="K49" s="920">
        <f>SUM(K44:L48)</f>
        <v>0</v>
      </c>
      <c r="L49" s="920"/>
    </row>
    <row r="50" spans="1:13" ht="15" x14ac:dyDescent="0.25">
      <c r="A50" s="353"/>
      <c r="B50" s="353"/>
      <c r="C50" s="353"/>
      <c r="D50" s="353"/>
      <c r="E50" s="353"/>
      <c r="F50" s="353"/>
      <c r="G50" s="353"/>
      <c r="H50" s="353"/>
      <c r="I50" s="353"/>
      <c r="J50" s="353"/>
      <c r="K50" s="353"/>
      <c r="L50" s="353"/>
      <c r="M50" s="353"/>
    </row>
    <row r="51" spans="1:13" ht="15.75" x14ac:dyDescent="0.25">
      <c r="A51" s="312"/>
      <c r="B51" s="312"/>
      <c r="C51" s="312"/>
      <c r="D51" s="312"/>
      <c r="E51" s="312"/>
      <c r="F51" s="312"/>
      <c r="G51" s="312"/>
      <c r="H51" s="312"/>
      <c r="I51" s="312"/>
      <c r="J51" s="312"/>
      <c r="K51" s="312"/>
      <c r="L51" s="312"/>
      <c r="M51" s="312"/>
    </row>
    <row r="52" spans="1:13" x14ac:dyDescent="0.2">
      <c r="H52" s="210"/>
    </row>
    <row r="53" spans="1:13" x14ac:dyDescent="0.2">
      <c r="B53" s="339" t="s">
        <v>52</v>
      </c>
      <c r="C53" s="339"/>
      <c r="F53" s="781" t="str">
        <f>+'données a remplir'!$F$8</f>
        <v/>
      </c>
      <c r="G53" s="781"/>
      <c r="H53" s="781"/>
      <c r="I53" s="781"/>
      <c r="J53" s="781"/>
      <c r="L53" s="212"/>
      <c r="M53" s="212"/>
    </row>
    <row r="54" spans="1:13" x14ac:dyDescent="0.2">
      <c r="B54" s="339"/>
      <c r="C54" s="245"/>
      <c r="F54" s="245"/>
      <c r="G54" s="245"/>
      <c r="H54" s="245"/>
      <c r="I54" s="245"/>
      <c r="J54" s="245"/>
      <c r="L54" s="212"/>
      <c r="M54" s="212"/>
    </row>
    <row r="55" spans="1:13" x14ac:dyDescent="0.2">
      <c r="B55" s="339" t="s">
        <v>53</v>
      </c>
      <c r="C55" s="339"/>
      <c r="F55" s="781" t="str">
        <f>+'données a remplir'!$F$9</f>
        <v/>
      </c>
      <c r="G55" s="781"/>
      <c r="H55" s="781"/>
      <c r="I55" s="781"/>
      <c r="J55" s="781"/>
      <c r="L55" s="212"/>
      <c r="M55" s="212"/>
    </row>
    <row r="56" spans="1:13" x14ac:dyDescent="0.2">
      <c r="B56" s="339"/>
      <c r="C56" s="245"/>
      <c r="F56" s="245"/>
      <c r="G56" s="245"/>
      <c r="H56" s="245"/>
      <c r="I56" s="245"/>
      <c r="J56" s="245"/>
      <c r="L56" s="212"/>
      <c r="M56" s="212"/>
    </row>
    <row r="57" spans="1:13" x14ac:dyDescent="0.2">
      <c r="B57" s="780" t="s">
        <v>54</v>
      </c>
      <c r="C57" s="780"/>
      <c r="F57" s="781" t="str">
        <f>+'données a remplir'!$F$10</f>
        <v/>
      </c>
      <c r="G57" s="781"/>
      <c r="H57" s="781"/>
      <c r="I57" s="781"/>
      <c r="J57" s="781"/>
      <c r="L57" s="212"/>
      <c r="M57" s="212"/>
    </row>
  </sheetData>
  <sheetProtection algorithmName="SHA-512" hashValue="3SXQ/I0N5MFatC6v81UDzmBuU12u0gDM2mSyBCWWjwoLdd+sLr5aYdD+J3sMayF+KUfJSV+6BsOtJ1+2AmV2/g==" saltValue="ZSiPtXIPkai+anE5CwCw5A==" spinCount="100000" sheet="1"/>
  <protectedRanges>
    <protectedRange sqref="B8:F10 J8:M10" name="Plage1_3_1"/>
    <protectedRange sqref="B39 B43 D39:J43 D45:J48" name="Plage2_1"/>
  </protectedRanges>
  <mergeCells count="87">
    <mergeCell ref="A15:M15"/>
    <mergeCell ref="A16:M16"/>
    <mergeCell ref="A17:M17"/>
    <mergeCell ref="F53:J53"/>
    <mergeCell ref="F55:J55"/>
    <mergeCell ref="B41:C41"/>
    <mergeCell ref="D41:E41"/>
    <mergeCell ref="B42:C42"/>
    <mergeCell ref="D42:E42"/>
    <mergeCell ref="G41:H41"/>
    <mergeCell ref="K38:L38"/>
    <mergeCell ref="B39:C39"/>
    <mergeCell ref="D39:E39"/>
    <mergeCell ref="B40:C40"/>
    <mergeCell ref="D40:E40"/>
    <mergeCell ref="G39:H39"/>
    <mergeCell ref="B57:C57"/>
    <mergeCell ref="F57:J57"/>
    <mergeCell ref="B47:C48"/>
    <mergeCell ref="D47:E48"/>
    <mergeCell ref="B43:C43"/>
    <mergeCell ref="D43:E43"/>
    <mergeCell ref="B45:C46"/>
    <mergeCell ref="D45:E46"/>
    <mergeCell ref="A44:J44"/>
    <mergeCell ref="I39:J39"/>
    <mergeCell ref="K39:L39"/>
    <mergeCell ref="G40:H40"/>
    <mergeCell ref="I40:J40"/>
    <mergeCell ref="K40:L40"/>
    <mergeCell ref="A37:F37"/>
    <mergeCell ref="B38:C38"/>
    <mergeCell ref="D38:E38"/>
    <mergeCell ref="G38:H38"/>
    <mergeCell ref="I38:J38"/>
    <mergeCell ref="B8:F8"/>
    <mergeCell ref="H8:I8"/>
    <mergeCell ref="J8:M8"/>
    <mergeCell ref="J12:M12"/>
    <mergeCell ref="H9:I9"/>
    <mergeCell ref="B10:F10"/>
    <mergeCell ref="H10:I10"/>
    <mergeCell ref="J10:M10"/>
    <mergeCell ref="B11:C11"/>
    <mergeCell ref="D11:E11"/>
    <mergeCell ref="F11:G11"/>
    <mergeCell ref="H11:I11"/>
    <mergeCell ref="B12:F12"/>
    <mergeCell ref="H12:I12"/>
    <mergeCell ref="A2:M2"/>
    <mergeCell ref="A3:M3"/>
    <mergeCell ref="A4:M4"/>
    <mergeCell ref="A5:M5"/>
    <mergeCell ref="A6:M6"/>
    <mergeCell ref="A33:M33"/>
    <mergeCell ref="A34:M34"/>
    <mergeCell ref="A20:M20"/>
    <mergeCell ref="A22:M22"/>
    <mergeCell ref="E24:F24"/>
    <mergeCell ref="H24:I24"/>
    <mergeCell ref="A31:M31"/>
    <mergeCell ref="A32:M32"/>
    <mergeCell ref="A29:M29"/>
    <mergeCell ref="A30:M30"/>
    <mergeCell ref="A18:M18"/>
    <mergeCell ref="A19:M19"/>
    <mergeCell ref="A28:M28"/>
    <mergeCell ref="E25:F25"/>
    <mergeCell ref="H25:I25"/>
    <mergeCell ref="K41:L41"/>
    <mergeCell ref="G42:H42"/>
    <mergeCell ref="I42:J42"/>
    <mergeCell ref="K42:L42"/>
    <mergeCell ref="G43:H43"/>
    <mergeCell ref="I43:J43"/>
    <mergeCell ref="K43:L43"/>
    <mergeCell ref="I41:J41"/>
    <mergeCell ref="K49:L49"/>
    <mergeCell ref="K44:L44"/>
    <mergeCell ref="F45:F46"/>
    <mergeCell ref="G45:H46"/>
    <mergeCell ref="I45:J46"/>
    <mergeCell ref="K45:L46"/>
    <mergeCell ref="F47:F48"/>
    <mergeCell ref="G47:H48"/>
    <mergeCell ref="I47:J48"/>
    <mergeCell ref="K47:L48"/>
  </mergeCells>
  <printOptions horizontalCentered="1"/>
  <pageMargins left="0" right="0" top="0.55118110236220474" bottom="0.35433070866141736" header="0.31496062992125984" footer="0.31496062992125984"/>
  <pageSetup scale="83" orientation="portrait" r:id="rId1"/>
  <headerFooter>
    <oddHeader>&amp;LLauréats 2019</oddHeader>
    <oddFooter>&amp;LCandidat 2&amp;C&amp;14PATINAGE LAURENTIDES&amp;R&amp;A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rgb="FF92D050"/>
  </sheetPr>
  <dimension ref="A1:AD57"/>
  <sheetViews>
    <sheetView showGridLines="0" zoomScaleNormal="100" workbookViewId="0">
      <selection activeCell="B8" sqref="B8:F8"/>
    </sheetView>
  </sheetViews>
  <sheetFormatPr baseColWidth="10" defaultRowHeight="12.75" x14ac:dyDescent="0.2"/>
  <cols>
    <col min="1" max="1" width="25.85546875" style="210" customWidth="1"/>
    <col min="2" max="3" width="8" style="210" customWidth="1"/>
    <col min="4" max="4" width="8.85546875" style="210" customWidth="1"/>
    <col min="5" max="5" width="8" style="210" customWidth="1"/>
    <col min="6" max="6" width="10.140625" style="210" customWidth="1"/>
    <col min="7" max="7" width="8" style="210" customWidth="1"/>
    <col min="8" max="8" width="8" style="211" customWidth="1"/>
    <col min="9" max="12" width="8" style="210" customWidth="1"/>
    <col min="13" max="13" width="7.28515625" style="210" customWidth="1"/>
    <col min="14" max="16384" width="11.42578125" style="212"/>
  </cols>
  <sheetData>
    <row r="1" spans="1:30" x14ac:dyDescent="0.2">
      <c r="A1" s="209"/>
      <c r="B1" s="209"/>
      <c r="C1" s="209"/>
      <c r="D1" s="209"/>
      <c r="E1" s="209"/>
      <c r="F1" s="209"/>
    </row>
    <row r="2" spans="1:30" x14ac:dyDescent="0.2">
      <c r="A2" s="794" t="s">
        <v>14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</row>
    <row r="3" spans="1:30" x14ac:dyDescent="0.2">
      <c r="A3" s="795" t="s">
        <v>43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</row>
    <row r="4" spans="1:30" s="214" customForma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</row>
    <row r="5" spans="1:30" s="214" customFormat="1" ht="15.75" customHeight="1" x14ac:dyDescent="0.25">
      <c r="A5" s="799" t="s">
        <v>5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</row>
    <row r="6" spans="1:30" s="214" customFormat="1" ht="15.75" customHeight="1" x14ac:dyDescent="0.2">
      <c r="A6" s="801" t="str">
        <f>gestion!B50</f>
        <v>PATINEUSE RÉGIONALE STAR 4</v>
      </c>
      <c r="B6" s="801"/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1"/>
    </row>
    <row r="8" spans="1:30" x14ac:dyDescent="0.2">
      <c r="A8" s="216" t="s">
        <v>48</v>
      </c>
      <c r="B8" s="790"/>
      <c r="C8" s="790"/>
      <c r="D8" s="790"/>
      <c r="E8" s="790"/>
      <c r="F8" s="790"/>
      <c r="H8" s="800" t="s">
        <v>51</v>
      </c>
      <c r="I8" s="800"/>
      <c r="J8" s="807"/>
      <c r="K8" s="807"/>
      <c r="L8" s="807"/>
      <c r="M8" s="807"/>
    </row>
    <row r="9" spans="1:30" x14ac:dyDescent="0.2">
      <c r="A9" s="216"/>
      <c r="B9" s="217"/>
      <c r="C9" s="217"/>
      <c r="D9" s="217"/>
      <c r="E9" s="217"/>
      <c r="F9" s="217"/>
      <c r="H9" s="800"/>
      <c r="I9" s="800"/>
      <c r="J9" s="307"/>
      <c r="K9" s="308"/>
      <c r="L9" s="308"/>
      <c r="M9" s="308"/>
    </row>
    <row r="10" spans="1:30" x14ac:dyDescent="0.2">
      <c r="A10" s="216" t="s">
        <v>74</v>
      </c>
      <c r="B10" s="790"/>
      <c r="C10" s="790"/>
      <c r="D10" s="790"/>
      <c r="E10" s="790"/>
      <c r="F10" s="790"/>
      <c r="H10" s="800" t="s">
        <v>13</v>
      </c>
      <c r="I10" s="800"/>
      <c r="J10" s="807"/>
      <c r="K10" s="807"/>
      <c r="L10" s="807"/>
      <c r="M10" s="807"/>
    </row>
    <row r="11" spans="1:30" x14ac:dyDescent="0.2">
      <c r="A11" s="340"/>
      <c r="B11" s="802"/>
      <c r="C11" s="802"/>
      <c r="D11" s="800"/>
      <c r="E11" s="800"/>
      <c r="F11" s="802"/>
      <c r="G11" s="802"/>
      <c r="H11" s="800"/>
      <c r="I11" s="800"/>
      <c r="J11" s="309"/>
      <c r="K11" s="309"/>
      <c r="L11" s="309"/>
      <c r="M11" s="309"/>
    </row>
    <row r="12" spans="1:30" x14ac:dyDescent="0.2">
      <c r="A12" s="340" t="s">
        <v>50</v>
      </c>
      <c r="B12" s="790">
        <f>'données a remplir'!E7</f>
        <v>0</v>
      </c>
      <c r="C12" s="790"/>
      <c r="D12" s="790"/>
      <c r="E12" s="790"/>
      <c r="F12" s="790"/>
      <c r="H12" s="808" t="s">
        <v>380</v>
      </c>
      <c r="I12" s="808"/>
      <c r="J12" s="807">
        <f>'données a remplir'!E6</f>
        <v>0</v>
      </c>
      <c r="K12" s="807" t="str">
        <f>+'données a remplir'!F6</f>
        <v/>
      </c>
      <c r="L12" s="807"/>
      <c r="M12" s="807"/>
    </row>
    <row r="13" spans="1:30" x14ac:dyDescent="0.2">
      <c r="A13" s="220"/>
      <c r="B13" s="221"/>
      <c r="C13" s="221"/>
      <c r="D13" s="220"/>
      <c r="E13" s="222"/>
      <c r="F13" s="222"/>
    </row>
    <row r="14" spans="1:30" ht="12.6" customHeight="1" x14ac:dyDescent="0.2">
      <c r="A14" s="223" t="s">
        <v>416</v>
      </c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</row>
    <row r="15" spans="1:30" ht="12.6" customHeight="1" x14ac:dyDescent="0.2">
      <c r="A15" s="951" t="str">
        <f>_xlfn.CONCAT(gestion!$V$87," 1 juillet")</f>
        <v>Limite d'âge :        Fille :       Ne pas avoir 12 ans au 1 juillet</v>
      </c>
      <c r="B15" s="951"/>
      <c r="C15" s="951"/>
      <c r="D15" s="951"/>
      <c r="E15" s="951"/>
      <c r="F15" s="951"/>
      <c r="G15" s="951"/>
      <c r="H15" s="951"/>
      <c r="I15" s="951"/>
      <c r="J15" s="951"/>
      <c r="K15" s="951"/>
      <c r="L15" s="951"/>
      <c r="M15" s="951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</row>
    <row r="16" spans="1:30" ht="12.6" customHeight="1" x14ac:dyDescent="0.2">
      <c r="A16" s="952" t="s">
        <v>581</v>
      </c>
      <c r="B16" s="952"/>
      <c r="C16" s="952"/>
      <c r="D16" s="952"/>
      <c r="E16" s="952"/>
      <c r="F16" s="952"/>
      <c r="G16" s="952"/>
      <c r="H16" s="952"/>
      <c r="I16" s="952"/>
      <c r="J16" s="952"/>
      <c r="K16" s="952"/>
      <c r="L16" s="952"/>
      <c r="M16" s="952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</row>
    <row r="17" spans="1:30" ht="12.6" customHeight="1" x14ac:dyDescent="0.2">
      <c r="A17" s="952" t="s">
        <v>580</v>
      </c>
      <c r="B17" s="952"/>
      <c r="C17" s="952"/>
      <c r="D17" s="952"/>
      <c r="E17" s="952"/>
      <c r="F17" s="952"/>
      <c r="G17" s="952"/>
      <c r="H17" s="952"/>
      <c r="I17" s="952"/>
      <c r="J17" s="952"/>
      <c r="K17" s="952"/>
      <c r="L17" s="952"/>
      <c r="M17" s="952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</row>
    <row r="18" spans="1:30" s="348" customFormat="1" x14ac:dyDescent="0.2">
      <c r="A18" s="945" t="str">
        <f>gestion!$V$41</f>
        <v>Chaque Club enverra 3 candidatures.</v>
      </c>
      <c r="B18" s="945"/>
      <c r="C18" s="945"/>
      <c r="D18" s="945"/>
      <c r="E18" s="945"/>
      <c r="F18" s="945"/>
      <c r="G18" s="945"/>
      <c r="H18" s="945"/>
      <c r="I18" s="945"/>
      <c r="J18" s="945"/>
      <c r="K18" s="945"/>
      <c r="L18" s="945"/>
      <c r="M18" s="945"/>
    </row>
    <row r="19" spans="1:30" s="348" customFormat="1" x14ac:dyDescent="0.2">
      <c r="A19" s="945" t="str">
        <f>_xlfn.CONCAT(gestion!$V$88," ",gestion!$V$85," ",gestion!$B$12)</f>
        <v>Avoir compétitionné la majorité des compétitions dans la catégorie  star 4 au cours  de la saison saison 2019</v>
      </c>
      <c r="B19" s="945"/>
      <c r="C19" s="945"/>
      <c r="D19" s="945"/>
      <c r="E19" s="945"/>
      <c r="F19" s="945"/>
      <c r="G19" s="945"/>
      <c r="H19" s="945"/>
      <c r="I19" s="945"/>
      <c r="J19" s="945"/>
      <c r="K19" s="945"/>
      <c r="L19" s="945"/>
      <c r="M19" s="945"/>
    </row>
    <row r="20" spans="1:30" s="348" customFormat="1" x14ac:dyDescent="0.2">
      <c r="A20" s="945" t="str">
        <f>_xlfn.CONCAT(gestion!$V$92," ",gestion!$V$94)</f>
        <v>Si un patineur/patineuse a participé a une compétition provinciale autre que Star-Michel-Proulx,  il n'est pas éligible dans cette catégorie.</v>
      </c>
      <c r="B20" s="945"/>
      <c r="C20" s="945"/>
      <c r="D20" s="945"/>
      <c r="E20" s="945"/>
      <c r="F20" s="945"/>
      <c r="G20" s="945"/>
      <c r="H20" s="945"/>
      <c r="I20" s="945"/>
      <c r="J20" s="945"/>
      <c r="K20" s="945"/>
      <c r="L20" s="945"/>
      <c r="M20" s="945"/>
    </row>
    <row r="21" spans="1:30" x14ac:dyDescent="0.2">
      <c r="A21" s="220"/>
      <c r="B21" s="221"/>
      <c r="C21" s="221"/>
      <c r="D21" s="220"/>
      <c r="E21" s="222"/>
      <c r="F21" s="222"/>
    </row>
    <row r="22" spans="1:30" ht="15" customHeight="1" x14ac:dyDescent="0.2">
      <c r="A22" s="846" t="s">
        <v>397</v>
      </c>
      <c r="B22" s="846"/>
      <c r="C22" s="846"/>
      <c r="D22" s="846"/>
      <c r="E22" s="846"/>
      <c r="F22" s="846"/>
      <c r="G22" s="846"/>
      <c r="H22" s="846"/>
      <c r="I22" s="846"/>
      <c r="J22" s="846"/>
      <c r="K22" s="846"/>
      <c r="L22" s="846"/>
      <c r="M22" s="846"/>
    </row>
    <row r="23" spans="1:30" ht="15" customHeight="1" x14ac:dyDescent="0.2">
      <c r="A23" s="256"/>
      <c r="B23" s="256"/>
      <c r="C23" s="256"/>
      <c r="D23" s="256"/>
      <c r="E23" s="256"/>
      <c r="F23" s="256"/>
      <c r="G23" s="256"/>
    </row>
    <row r="24" spans="1:30" ht="15" customHeight="1" thickBot="1" x14ac:dyDescent="0.25">
      <c r="A24" s="265" t="s">
        <v>394</v>
      </c>
      <c r="B24" s="331">
        <v>2</v>
      </c>
      <c r="C24" s="331">
        <v>3</v>
      </c>
      <c r="D24" s="331">
        <v>4</v>
      </c>
      <c r="E24" s="847">
        <v>5</v>
      </c>
      <c r="F24" s="847"/>
      <c r="G24" s="331">
        <v>6</v>
      </c>
      <c r="H24" s="847">
        <v>7</v>
      </c>
      <c r="I24" s="847"/>
      <c r="J24" s="268">
        <v>8</v>
      </c>
      <c r="K24" s="331">
        <v>9</v>
      </c>
      <c r="L24" s="331">
        <v>10</v>
      </c>
      <c r="M24" s="269">
        <v>11</v>
      </c>
    </row>
    <row r="25" spans="1:30" ht="27.75" customHeight="1" thickTop="1" x14ac:dyDescent="0.2">
      <c r="A25" s="270" t="s">
        <v>5</v>
      </c>
      <c r="B25" s="271" t="s">
        <v>291</v>
      </c>
      <c r="C25" s="271" t="s">
        <v>292</v>
      </c>
      <c r="D25" s="330" t="s">
        <v>400</v>
      </c>
      <c r="E25" s="845" t="s">
        <v>398</v>
      </c>
      <c r="F25" s="845"/>
      <c r="G25" s="271" t="s">
        <v>396</v>
      </c>
      <c r="H25" s="845" t="s">
        <v>395</v>
      </c>
      <c r="I25" s="845"/>
      <c r="J25" s="330" t="s">
        <v>399</v>
      </c>
      <c r="K25" s="271" t="s">
        <v>89</v>
      </c>
      <c r="L25" s="271" t="s">
        <v>90</v>
      </c>
      <c r="M25" s="274" t="s">
        <v>91</v>
      </c>
    </row>
    <row r="26" spans="1:30" x14ac:dyDescent="0.2">
      <c r="E26" s="225"/>
      <c r="F26" s="225"/>
    </row>
    <row r="27" spans="1:30" x14ac:dyDescent="0.2">
      <c r="A27" s="223" t="s">
        <v>419</v>
      </c>
      <c r="E27" s="225"/>
      <c r="F27" s="225"/>
    </row>
    <row r="28" spans="1:30" x14ac:dyDescent="0.2">
      <c r="A28" s="782" t="s">
        <v>481</v>
      </c>
      <c r="B28" s="782"/>
      <c r="C28" s="782"/>
      <c r="D28" s="782"/>
      <c r="E28" s="782"/>
      <c r="F28" s="782"/>
      <c r="G28" s="782"/>
      <c r="H28" s="782"/>
      <c r="I28" s="782"/>
      <c r="J28" s="782"/>
      <c r="K28" s="782"/>
      <c r="L28" s="782"/>
      <c r="M28" s="782"/>
    </row>
    <row r="29" spans="1:30" x14ac:dyDescent="0.2">
      <c r="A29" s="782" t="s">
        <v>480</v>
      </c>
      <c r="B29" s="782"/>
      <c r="C29" s="782"/>
      <c r="D29" s="782"/>
      <c r="E29" s="782"/>
      <c r="F29" s="782"/>
      <c r="G29" s="782"/>
      <c r="H29" s="782"/>
      <c r="I29" s="782"/>
      <c r="J29" s="782"/>
      <c r="K29" s="782"/>
      <c r="L29" s="782"/>
      <c r="M29" s="782"/>
    </row>
    <row r="30" spans="1:30" x14ac:dyDescent="0.2">
      <c r="A30" s="782" t="s">
        <v>479</v>
      </c>
      <c r="B30" s="782"/>
      <c r="C30" s="782"/>
      <c r="D30" s="782"/>
      <c r="E30" s="782"/>
      <c r="F30" s="782"/>
      <c r="G30" s="782"/>
      <c r="H30" s="782"/>
      <c r="I30" s="782"/>
      <c r="J30" s="782"/>
      <c r="K30" s="782"/>
      <c r="L30" s="782"/>
      <c r="M30" s="782"/>
    </row>
    <row r="31" spans="1:30" x14ac:dyDescent="0.2">
      <c r="A31" s="782" t="s">
        <v>482</v>
      </c>
      <c r="B31" s="782"/>
      <c r="C31" s="782"/>
      <c r="D31" s="782"/>
      <c r="E31" s="782"/>
      <c r="F31" s="782"/>
      <c r="G31" s="782"/>
      <c r="H31" s="782"/>
      <c r="I31" s="782"/>
      <c r="J31" s="782"/>
      <c r="K31" s="782"/>
      <c r="L31" s="782"/>
      <c r="M31" s="782"/>
    </row>
    <row r="32" spans="1:30" s="349" customFormat="1" x14ac:dyDescent="0.2">
      <c r="A32" s="939" t="str">
        <f>gestion!$V$49</f>
        <v>Seules les compétitions régionales inscrites ci-dessous sont éligibles pour les lauréats</v>
      </c>
      <c r="B32" s="939"/>
      <c r="C32" s="939"/>
      <c r="D32" s="939"/>
      <c r="E32" s="939"/>
      <c r="F32" s="939"/>
      <c r="G32" s="939"/>
      <c r="H32" s="939"/>
      <c r="I32" s="939"/>
      <c r="J32" s="939"/>
      <c r="K32" s="939"/>
      <c r="L32" s="939"/>
      <c r="M32" s="939"/>
    </row>
    <row r="33" spans="1:13" s="349" customFormat="1" x14ac:dyDescent="0.2">
      <c r="A33" s="939" t="str">
        <f>gestion!$V$79</f>
        <v xml:space="preserve">Si le bloc des quatres compétitions obligatoires de la région est rempli </v>
      </c>
      <c r="B33" s="939"/>
      <c r="C33" s="939"/>
      <c r="D33" s="939"/>
      <c r="E33" s="939"/>
      <c r="F33" s="939"/>
      <c r="G33" s="939"/>
      <c r="H33" s="939"/>
      <c r="I33" s="939"/>
      <c r="J33" s="939"/>
      <c r="K33" s="939"/>
      <c r="L33" s="939"/>
      <c r="M33" s="939"/>
    </row>
    <row r="34" spans="1:13" s="349" customFormat="1" x14ac:dyDescent="0.2">
      <c r="A34" s="939" t="str">
        <f>gestion!$V$80</f>
        <v>alors l'atlhète aura le droit à une cinquième compétition de son choix.</v>
      </c>
      <c r="B34" s="939"/>
      <c r="C34" s="939"/>
      <c r="D34" s="939"/>
      <c r="E34" s="939"/>
      <c r="F34" s="939"/>
      <c r="G34" s="939"/>
      <c r="H34" s="939"/>
      <c r="I34" s="939"/>
      <c r="J34" s="939"/>
      <c r="K34" s="939"/>
      <c r="L34" s="939"/>
      <c r="M34" s="939"/>
    </row>
    <row r="35" spans="1:13" x14ac:dyDescent="0.2">
      <c r="A35" s="255" t="str">
        <f>gestion!$V$45</f>
        <v>Aucun point de participation n'est accordé.</v>
      </c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</row>
    <row r="36" spans="1:13" x14ac:dyDescent="0.2">
      <c r="A36" s="255" t="str">
        <f>gestion!$V$43</f>
        <v xml:space="preserve">N.B. :  Joindre une copie très lisible des résultats de compétition </v>
      </c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</row>
    <row r="37" spans="1:13" x14ac:dyDescent="0.2">
      <c r="A37" s="811"/>
      <c r="B37" s="811"/>
      <c r="C37" s="811"/>
      <c r="D37" s="811"/>
      <c r="E37" s="811"/>
      <c r="F37" s="811"/>
    </row>
    <row r="38" spans="1:13" s="278" customFormat="1" ht="27.75" customHeight="1" thickBot="1" x14ac:dyDescent="0.25">
      <c r="A38" s="277" t="s">
        <v>31</v>
      </c>
      <c r="B38" s="943" t="s">
        <v>567</v>
      </c>
      <c r="C38" s="944"/>
      <c r="D38" s="841" t="s">
        <v>388</v>
      </c>
      <c r="E38" s="842"/>
      <c r="F38" s="594" t="s">
        <v>389</v>
      </c>
      <c r="G38" s="934" t="s">
        <v>5</v>
      </c>
      <c r="H38" s="935"/>
      <c r="I38" s="934" t="s">
        <v>32</v>
      </c>
      <c r="J38" s="935"/>
      <c r="K38" s="940" t="s">
        <v>6</v>
      </c>
      <c r="L38" s="941"/>
    </row>
    <row r="39" spans="1:13" ht="13.5" thickTop="1" x14ac:dyDescent="0.2">
      <c r="A39" s="350" t="str">
        <f>+gestion!$X$12</f>
        <v>Invitation Rosemère</v>
      </c>
      <c r="B39" s="936"/>
      <c r="C39" s="937"/>
      <c r="D39" s="936"/>
      <c r="E39" s="937"/>
      <c r="F39" s="595"/>
      <c r="G39" s="936"/>
      <c r="H39" s="937"/>
      <c r="I39" s="936"/>
      <c r="J39" s="937"/>
      <c r="K39" s="936" t="str">
        <f>IF(OR(D39&lt;2,D39="",I39="",I39&lt;1,I39&gt;D39-1,F39="",F39&lt;=1,F39&gt;11,AND(D39&gt;=5,I39&gt;=5)),"",IF(D39&gt;=5,VLOOKUP(I39,tableau!$C$1:$M$6,HLOOKUP(F39,tableau!$C$1:$M$1,1,FALSE),FALSE),IF(D39=4,VLOOKUP(I39,tableau!$C$7:$M$9,HLOOKUP(F39,tableau!$C$1:$M$1,1,FALSE),FALSE),IF(D39=3,VLOOKUP(I39,tableau!$C$10:$M$11,HLOOKUP(F39,tableau!$C$1:$M$1,1,FALSE),FALSE),IF(D39=2,VLOOKUP(I39,tableau!$C$12:$M$12,HLOOKUP(F39,tableau!$C$1:$M$1,1,FALSE),FALSE),"")))))</f>
        <v/>
      </c>
      <c r="L39" s="942"/>
      <c r="M39" s="212"/>
    </row>
    <row r="40" spans="1:13" x14ac:dyDescent="0.2">
      <c r="A40" s="351" t="str">
        <f>+gestion!$W$15</f>
        <v>Invitation Lachute</v>
      </c>
      <c r="B40" s="819"/>
      <c r="C40" s="820"/>
      <c r="D40" s="819"/>
      <c r="E40" s="820"/>
      <c r="F40" s="526"/>
      <c r="G40" s="819"/>
      <c r="H40" s="820"/>
      <c r="I40" s="819"/>
      <c r="J40" s="820"/>
      <c r="K40" s="819" t="str">
        <f>IF(OR(D40&lt;2,D40="",I40="",I40&lt;1,I40&gt;D40-1,F40="",F40&lt;=1,F40&gt;11,AND(D40&gt;=5,I40&gt;=5)),"",IF(D40&gt;=5,VLOOKUP(I40,tableau!$C$1:$M$6,HLOOKUP(F40,tableau!$C$1:$M$1,1,FALSE),FALSE),IF(D40=4,VLOOKUP(I40,tableau!$C$7:$M$9,HLOOKUP(F40,tableau!$C$1:$M$1,1,FALSE),FALSE),IF(D40=3,VLOOKUP(I40,tableau!$C$10:$M$11,HLOOKUP(F40,tableau!$C$1:$M$1,1,FALSE),FALSE),IF(D40=2,VLOOKUP(I40,tableau!$C$12:$M$12,HLOOKUP(F40,tableau!$C$1:$M$1,1,FALSE),FALSE),"")))))</f>
        <v/>
      </c>
      <c r="L40" s="928"/>
      <c r="M40" s="212"/>
    </row>
    <row r="41" spans="1:13" x14ac:dyDescent="0.2">
      <c r="A41" s="351" t="str">
        <f>+gestion!$W$17</f>
        <v>Invitation Richard Gauthier</v>
      </c>
      <c r="B41" s="819"/>
      <c r="C41" s="820"/>
      <c r="D41" s="819"/>
      <c r="E41" s="820"/>
      <c r="F41" s="526"/>
      <c r="G41" s="819"/>
      <c r="H41" s="820"/>
      <c r="I41" s="819"/>
      <c r="J41" s="820"/>
      <c r="K41" s="819" t="str">
        <f>IF(OR(D41&lt;2,D41="",I41="",I41&lt;1,I41&gt;D41-1,F41="",F41&lt;=1,F41&gt;11,AND(D41&gt;=5,I41&gt;=5)),"",IF(D41&gt;=5,VLOOKUP(I41,tableau!$C$1:$M$6,HLOOKUP(F41,tableau!$C$1:$M$1,1,FALSE),FALSE),IF(D41=4,VLOOKUP(I41,tableau!$C$7:$M$9,HLOOKUP(F41,tableau!$C$1:$M$1,1,FALSE),FALSE),IF(D41=3,VLOOKUP(I41,tableau!$C$10:$M$11,HLOOKUP(F41,tableau!$C$1:$M$1,1,FALSE),FALSE),IF(D41=2,VLOOKUP(I41,tableau!$C$12:$M$12,HLOOKUP(F41,tableau!$C$1:$M$1,1,FALSE),FALSE),"")))))</f>
        <v/>
      </c>
      <c r="L41" s="928"/>
      <c r="M41" s="212"/>
    </row>
    <row r="42" spans="1:13" ht="13.5" thickBot="1" x14ac:dyDescent="0.25">
      <c r="A42" s="352" t="str">
        <f>+gestion!$W$18</f>
        <v>Invitation St-Eustache</v>
      </c>
      <c r="B42" s="929"/>
      <c r="C42" s="930"/>
      <c r="D42" s="929"/>
      <c r="E42" s="930"/>
      <c r="F42" s="596"/>
      <c r="G42" s="929"/>
      <c r="H42" s="930"/>
      <c r="I42" s="929"/>
      <c r="J42" s="930"/>
      <c r="K42" s="837" t="str">
        <f>IF(OR(D42&lt;2,D42="",I42="",I42&lt;1,I42&gt;D42-1,F42="",F42&lt;=1,F42&gt;11,AND(D42&gt;=5,I42&gt;=5)),"",IF(D42&gt;=5,VLOOKUP(I42,tableau!$C$1:$M$6,HLOOKUP(F42,tableau!$C$1:$M$1,1,FALSE),FALSE),IF(D42=4,VLOOKUP(I42,tableau!$C$7:$M$9,HLOOKUP(F42,tableau!$C$1:$M$1,1,FALSE),FALSE),IF(D42=3,VLOOKUP(I42,tableau!$C$10:$M$11,HLOOKUP(F42,tableau!$C$1:$M$1,1,FALSE),FALSE),IF(D42=2,VLOOKUP(I42,tableau!$C$12:$M$12,HLOOKUP(F42,tableau!$C$1:$M$1,1,FALSE),FALSE),"")))))</f>
        <v/>
      </c>
      <c r="L42" s="931"/>
      <c r="M42" s="212"/>
    </row>
    <row r="43" spans="1:13" ht="13.5" thickTop="1" x14ac:dyDescent="0.2">
      <c r="A43" s="283" t="str">
        <f>+gestion!$W$24</f>
        <v>Au choix</v>
      </c>
      <c r="B43" s="839"/>
      <c r="C43" s="840"/>
      <c r="D43" s="839"/>
      <c r="E43" s="840"/>
      <c r="F43" s="597"/>
      <c r="G43" s="936"/>
      <c r="H43" s="937"/>
      <c r="I43" s="936"/>
      <c r="J43" s="937"/>
      <c r="K43" s="932" t="str">
        <f>IF(OR(D43&lt;2,D43="",I43="",I43&lt;1,I43&gt;D43-1,F43="",F43&lt;=1,F43&gt;11,AND(D43&gt;=5,I43&gt;=5)),"",IF(D43&gt;=5,VLOOKUP(I43,tableau!$C$1:$M$6,HLOOKUP(F43,tableau!$C$1:$M$1,1,FALSE),FALSE),IF(D43=4,VLOOKUP(I43,tableau!$C$7:$M$9,HLOOKUP(F43,tableau!$C$1:$M$1,1,FALSE),FALSE),IF(D43=3,VLOOKUP(I43,tableau!$C$10:$M$11,HLOOKUP(F43,tableau!$C$1:$M$1,1,FALSE),FALSE),IF(D43=2,VLOOKUP(I43,tableau!$C$12:$M$12,HLOOKUP(F43,tableau!$C$1:$M$1,1,FALSE),FALSE),"")))))</f>
        <v/>
      </c>
      <c r="L43" s="933"/>
      <c r="M43" s="212"/>
    </row>
    <row r="44" spans="1:13" s="264" customFormat="1" x14ac:dyDescent="0.2">
      <c r="A44" s="938" t="s">
        <v>413</v>
      </c>
      <c r="B44" s="938"/>
      <c r="C44" s="938"/>
      <c r="D44" s="938"/>
      <c r="E44" s="938"/>
      <c r="F44" s="938"/>
      <c r="G44" s="938"/>
      <c r="H44" s="938"/>
      <c r="I44" s="938"/>
      <c r="J44" s="938"/>
      <c r="K44" s="927">
        <f>SUM(K39:L43)</f>
        <v>0</v>
      </c>
      <c r="L44" s="927"/>
    </row>
    <row r="45" spans="1:13" x14ac:dyDescent="0.2">
      <c r="A45" s="282" t="str">
        <f>+gestion!$W$22</f>
        <v>STAR Michel-Proulx</v>
      </c>
      <c r="B45" s="837"/>
      <c r="C45" s="838"/>
      <c r="D45" s="837"/>
      <c r="E45" s="838"/>
      <c r="F45" s="947"/>
      <c r="G45" s="826"/>
      <c r="H45" s="827"/>
      <c r="I45" s="837"/>
      <c r="J45" s="838"/>
      <c r="K45" s="830" t="str">
        <f>IF(OR(D45&lt;2,D45="",I45="",I45&lt;1,I45&gt;D45-1,F45="",F45&lt;=1,F45&gt;11,AND(D45&gt;=5,I45&gt;=5)),"",IF(D45&gt;=5,VLOOKUP(I45,tableau!$C$1:$M$6,HLOOKUP(F45,tableau!$C$1:$M$1,1,FALSE),FALSE),IF(D45=4,VLOOKUP(I45,tableau!$C$7:$M$9,HLOOKUP(F45,tableau!$C$1:$M$1,1,FALSE),FALSE),IF(D45=3,VLOOKUP(I45,tableau!$C$10:$M$11,HLOOKUP(F45,tableau!$C$1:$M$1,1,FALSE),FALSE),IF(D45=2,VLOOKUP(I45,tableau!$C$12:$M$12,HLOOKUP(F45,tableau!$C$1:$M$1,1,FALSE),FALSE),"")))))</f>
        <v/>
      </c>
      <c r="L45" s="831"/>
      <c r="M45" s="212"/>
    </row>
    <row r="46" spans="1:13" x14ac:dyDescent="0.2">
      <c r="A46" s="283" t="str">
        <f>gestion!$X$21</f>
        <v>Finale Régionale</v>
      </c>
      <c r="B46" s="839"/>
      <c r="C46" s="840"/>
      <c r="D46" s="839"/>
      <c r="E46" s="840"/>
      <c r="F46" s="948"/>
      <c r="G46" s="828"/>
      <c r="H46" s="829"/>
      <c r="I46" s="839"/>
      <c r="J46" s="840"/>
      <c r="K46" s="832"/>
      <c r="L46" s="833"/>
      <c r="M46" s="212"/>
    </row>
    <row r="47" spans="1:13" x14ac:dyDescent="0.2">
      <c r="A47" s="282" t="str">
        <f>+gestion!$W$22</f>
        <v>STAR Michel-Proulx</v>
      </c>
      <c r="B47" s="848"/>
      <c r="C47" s="848"/>
      <c r="D47" s="848"/>
      <c r="E47" s="848"/>
      <c r="F47" s="947"/>
      <c r="G47" s="826"/>
      <c r="H47" s="827"/>
      <c r="I47" s="837"/>
      <c r="J47" s="838"/>
      <c r="K47" s="830">
        <f>IF(ISTEXT(I47)=TRUE,0,IF(I47&gt;=1,IF(I47&gt;=11,1,HLOOKUP(I47,tableau!$C$16:$L$18,2,FALSE)),0))</f>
        <v>0</v>
      </c>
      <c r="L47" s="831"/>
      <c r="M47" s="212"/>
    </row>
    <row r="48" spans="1:13" x14ac:dyDescent="0.2">
      <c r="A48" s="283" t="str">
        <f>+gestion!$X$16</f>
        <v>Finale Provinciale</v>
      </c>
      <c r="B48" s="848"/>
      <c r="C48" s="848"/>
      <c r="D48" s="848"/>
      <c r="E48" s="848"/>
      <c r="F48" s="948"/>
      <c r="G48" s="828"/>
      <c r="H48" s="829"/>
      <c r="I48" s="839"/>
      <c r="J48" s="840"/>
      <c r="K48" s="832"/>
      <c r="L48" s="833"/>
      <c r="M48" s="212"/>
    </row>
    <row r="49" spans="1:13" s="264" customFormat="1" x14ac:dyDescent="0.2">
      <c r="A49" s="593"/>
      <c r="D49" s="593"/>
      <c r="E49" s="593"/>
      <c r="F49" s="593"/>
      <c r="G49" s="593"/>
      <c r="H49" s="593"/>
      <c r="I49" s="593"/>
      <c r="J49" s="527" t="s">
        <v>36</v>
      </c>
      <c r="K49" s="920">
        <f>SUM(K44:L48)</f>
        <v>0</v>
      </c>
      <c r="L49" s="920"/>
    </row>
    <row r="50" spans="1:13" ht="15" x14ac:dyDescent="0.25">
      <c r="A50" s="353"/>
      <c r="B50" s="353"/>
      <c r="C50" s="353"/>
      <c r="D50" s="353"/>
      <c r="E50" s="353"/>
      <c r="F50" s="353"/>
      <c r="G50" s="353"/>
      <c r="H50" s="353"/>
      <c r="I50" s="353"/>
      <c r="J50" s="353"/>
      <c r="K50" s="353"/>
      <c r="L50" s="353"/>
      <c r="M50" s="353"/>
    </row>
    <row r="51" spans="1:13" ht="15.75" x14ac:dyDescent="0.25">
      <c r="A51" s="312"/>
      <c r="B51" s="312"/>
      <c r="C51" s="312"/>
      <c r="D51" s="312"/>
      <c r="E51" s="312"/>
      <c r="F51" s="312"/>
      <c r="G51" s="312"/>
      <c r="H51" s="312"/>
      <c r="I51" s="312"/>
      <c r="J51" s="312"/>
      <c r="K51" s="312"/>
      <c r="L51" s="312"/>
      <c r="M51" s="312"/>
    </row>
    <row r="52" spans="1:13" x14ac:dyDescent="0.2">
      <c r="H52" s="210"/>
    </row>
    <row r="53" spans="1:13" x14ac:dyDescent="0.2">
      <c r="B53" s="339" t="s">
        <v>52</v>
      </c>
      <c r="C53" s="339"/>
      <c r="F53" s="781" t="str">
        <f>+'données a remplir'!$F$8</f>
        <v/>
      </c>
      <c r="G53" s="781"/>
      <c r="H53" s="781"/>
      <c r="I53" s="781"/>
      <c r="J53" s="781"/>
      <c r="L53" s="212"/>
      <c r="M53" s="212"/>
    </row>
    <row r="54" spans="1:13" x14ac:dyDescent="0.2">
      <c r="B54" s="339"/>
      <c r="C54" s="245"/>
      <c r="F54" s="245"/>
      <c r="G54" s="245"/>
      <c r="H54" s="245"/>
      <c r="I54" s="245"/>
      <c r="J54" s="245"/>
      <c r="L54" s="212"/>
      <c r="M54" s="212"/>
    </row>
    <row r="55" spans="1:13" x14ac:dyDescent="0.2">
      <c r="B55" s="339" t="s">
        <v>53</v>
      </c>
      <c r="C55" s="339"/>
      <c r="F55" s="781" t="str">
        <f>+'données a remplir'!$F$9</f>
        <v/>
      </c>
      <c r="G55" s="781"/>
      <c r="H55" s="781"/>
      <c r="I55" s="781"/>
      <c r="J55" s="781"/>
      <c r="L55" s="212"/>
      <c r="M55" s="212"/>
    </row>
    <row r="56" spans="1:13" x14ac:dyDescent="0.2">
      <c r="B56" s="339"/>
      <c r="C56" s="245"/>
      <c r="F56" s="245"/>
      <c r="G56" s="245"/>
      <c r="H56" s="245"/>
      <c r="I56" s="245"/>
      <c r="J56" s="245"/>
      <c r="L56" s="212"/>
      <c r="M56" s="212"/>
    </row>
    <row r="57" spans="1:13" x14ac:dyDescent="0.2">
      <c r="B57" s="780" t="s">
        <v>54</v>
      </c>
      <c r="C57" s="780"/>
      <c r="F57" s="781" t="str">
        <f>+'données a remplir'!$F$10</f>
        <v/>
      </c>
      <c r="G57" s="781"/>
      <c r="H57" s="781"/>
      <c r="I57" s="781"/>
      <c r="J57" s="781"/>
      <c r="L57" s="212"/>
      <c r="M57" s="212"/>
    </row>
  </sheetData>
  <sheetProtection algorithmName="SHA-512" hashValue="TQCL3ebjumkS5q5z/oq1xftaiQqHbKpdJcezTEf3fgLpa3eN6My4a4VP8mZuukjLHjhG4AULWwzVcdt6PqyEFA==" saltValue="qPHLKr2yjySqcWxfAuRsKw==" spinCount="100000" sheet="1"/>
  <protectedRanges>
    <protectedRange sqref="B8:F10 J8:M10" name="Plage1_3_1"/>
    <protectedRange sqref="B39 B43 D39:J43 D45:J48" name="Plage2_1"/>
  </protectedRanges>
  <mergeCells count="87">
    <mergeCell ref="A15:M15"/>
    <mergeCell ref="A16:M16"/>
    <mergeCell ref="A17:M17"/>
    <mergeCell ref="F53:J53"/>
    <mergeCell ref="F55:J55"/>
    <mergeCell ref="B41:C41"/>
    <mergeCell ref="D41:E41"/>
    <mergeCell ref="B42:C42"/>
    <mergeCell ref="D42:E42"/>
    <mergeCell ref="G41:H41"/>
    <mergeCell ref="K38:L38"/>
    <mergeCell ref="B39:C39"/>
    <mergeCell ref="D39:E39"/>
    <mergeCell ref="B40:C40"/>
    <mergeCell ref="D40:E40"/>
    <mergeCell ref="G39:H39"/>
    <mergeCell ref="B57:C57"/>
    <mergeCell ref="F57:J57"/>
    <mergeCell ref="B47:C48"/>
    <mergeCell ref="D47:E48"/>
    <mergeCell ref="B43:C43"/>
    <mergeCell ref="D43:E43"/>
    <mergeCell ref="B45:C46"/>
    <mergeCell ref="D45:E46"/>
    <mergeCell ref="A44:J44"/>
    <mergeCell ref="I39:J39"/>
    <mergeCell ref="K39:L39"/>
    <mergeCell ref="G40:H40"/>
    <mergeCell ref="I40:J40"/>
    <mergeCell ref="K40:L40"/>
    <mergeCell ref="A37:F37"/>
    <mergeCell ref="B38:C38"/>
    <mergeCell ref="D38:E38"/>
    <mergeCell ref="G38:H38"/>
    <mergeCell ref="I38:J38"/>
    <mergeCell ref="B8:F8"/>
    <mergeCell ref="H8:I8"/>
    <mergeCell ref="J8:M8"/>
    <mergeCell ref="J12:M12"/>
    <mergeCell ref="H9:I9"/>
    <mergeCell ref="B10:F10"/>
    <mergeCell ref="H10:I10"/>
    <mergeCell ref="J10:M10"/>
    <mergeCell ref="B11:C11"/>
    <mergeCell ref="D11:E11"/>
    <mergeCell ref="F11:G11"/>
    <mergeCell ref="H11:I11"/>
    <mergeCell ref="B12:F12"/>
    <mergeCell ref="H12:I12"/>
    <mergeCell ref="A2:M2"/>
    <mergeCell ref="A3:M3"/>
    <mergeCell ref="A4:M4"/>
    <mergeCell ref="A5:M5"/>
    <mergeCell ref="A6:M6"/>
    <mergeCell ref="A33:M33"/>
    <mergeCell ref="A34:M34"/>
    <mergeCell ref="A20:M20"/>
    <mergeCell ref="A22:M22"/>
    <mergeCell ref="E24:F24"/>
    <mergeCell ref="H24:I24"/>
    <mergeCell ref="A31:M31"/>
    <mergeCell ref="A32:M32"/>
    <mergeCell ref="A29:M29"/>
    <mergeCell ref="A30:M30"/>
    <mergeCell ref="A18:M18"/>
    <mergeCell ref="A19:M19"/>
    <mergeCell ref="A28:M28"/>
    <mergeCell ref="E25:F25"/>
    <mergeCell ref="H25:I25"/>
    <mergeCell ref="K41:L41"/>
    <mergeCell ref="G42:H42"/>
    <mergeCell ref="I42:J42"/>
    <mergeCell ref="K42:L42"/>
    <mergeCell ref="G43:H43"/>
    <mergeCell ref="I43:J43"/>
    <mergeCell ref="K43:L43"/>
    <mergeCell ref="I41:J41"/>
    <mergeCell ref="K49:L49"/>
    <mergeCell ref="K44:L44"/>
    <mergeCell ref="F45:F46"/>
    <mergeCell ref="G45:H46"/>
    <mergeCell ref="I45:J46"/>
    <mergeCell ref="K45:L46"/>
    <mergeCell ref="F47:F48"/>
    <mergeCell ref="G47:H48"/>
    <mergeCell ref="I47:J48"/>
    <mergeCell ref="K47:L48"/>
  </mergeCells>
  <printOptions horizontalCentered="1"/>
  <pageMargins left="0" right="0" top="0.55118110236220474" bottom="0.35433070866141736" header="0.31496062992125984" footer="0.31496062992125984"/>
  <pageSetup scale="83" orientation="portrait" r:id="rId1"/>
  <headerFooter>
    <oddHeader>&amp;LLauréats 2019</oddHeader>
    <oddFooter>&amp;LCandidat 3&amp;C&amp;14PATINAGE LAURENTIDES&amp;R&amp;A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rgb="FF92D050"/>
  </sheetPr>
  <dimension ref="A1:AD59"/>
  <sheetViews>
    <sheetView showGridLines="0" zoomScaleNormal="100" workbookViewId="0">
      <selection activeCell="A17" sqref="A17:M17"/>
    </sheetView>
  </sheetViews>
  <sheetFormatPr baseColWidth="10" defaultRowHeight="12.75" x14ac:dyDescent="0.2"/>
  <cols>
    <col min="1" max="1" width="25.85546875" style="210" customWidth="1"/>
    <col min="2" max="3" width="8" style="210" customWidth="1"/>
    <col min="4" max="4" width="8.85546875" style="210" customWidth="1"/>
    <col min="5" max="7" width="8" style="210" customWidth="1"/>
    <col min="8" max="8" width="8" style="211" customWidth="1"/>
    <col min="9" max="13" width="8" style="210" customWidth="1"/>
    <col min="14" max="16384" width="11.42578125" style="212"/>
  </cols>
  <sheetData>
    <row r="1" spans="1:13" x14ac:dyDescent="0.2">
      <c r="A1" s="209"/>
      <c r="B1" s="209"/>
      <c r="C1" s="209"/>
      <c r="D1" s="209"/>
      <c r="E1" s="209"/>
      <c r="F1" s="209"/>
    </row>
    <row r="2" spans="1:13" x14ac:dyDescent="0.2">
      <c r="A2" s="794" t="s">
        <v>14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</row>
    <row r="3" spans="1:13" x14ac:dyDescent="0.2">
      <c r="A3" s="795" t="s">
        <v>43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</row>
    <row r="4" spans="1:13" s="214" customForma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</row>
    <row r="5" spans="1:13" s="214" customFormat="1" ht="15.75" customHeight="1" x14ac:dyDescent="0.25">
      <c r="A5" s="799" t="s">
        <v>5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</row>
    <row r="6" spans="1:13" s="214" customFormat="1" ht="15.75" customHeight="1" x14ac:dyDescent="0.2">
      <c r="A6" s="801" t="str">
        <f>gestion!B51</f>
        <v xml:space="preserve"> PATINEUSE RÉGIONALE STAR 5</v>
      </c>
      <c r="B6" s="801"/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1"/>
    </row>
    <row r="8" spans="1:13" x14ac:dyDescent="0.2">
      <c r="A8" s="216" t="s">
        <v>48</v>
      </c>
      <c r="B8" s="790"/>
      <c r="C8" s="790"/>
      <c r="D8" s="790"/>
      <c r="E8" s="790"/>
      <c r="F8" s="790"/>
      <c r="H8" s="800" t="s">
        <v>51</v>
      </c>
      <c r="I8" s="800"/>
      <c r="J8" s="807"/>
      <c r="K8" s="807"/>
      <c r="L8" s="807"/>
      <c r="M8" s="807"/>
    </row>
    <row r="9" spans="1:13" x14ac:dyDescent="0.2">
      <c r="A9" s="216"/>
      <c r="B9" s="217"/>
      <c r="C9" s="217"/>
      <c r="D9" s="217"/>
      <c r="E9" s="217"/>
      <c r="F9" s="217"/>
      <c r="H9" s="800"/>
      <c r="I9" s="800"/>
      <c r="J9" s="307"/>
      <c r="K9" s="308"/>
      <c r="L9" s="308"/>
      <c r="M9" s="308"/>
    </row>
    <row r="10" spans="1:13" x14ac:dyDescent="0.2">
      <c r="A10" s="216" t="s">
        <v>74</v>
      </c>
      <c r="B10" s="790"/>
      <c r="C10" s="790"/>
      <c r="D10" s="790"/>
      <c r="E10" s="790"/>
      <c r="F10" s="790"/>
      <c r="H10" s="800" t="s">
        <v>13</v>
      </c>
      <c r="I10" s="800"/>
      <c r="J10" s="807"/>
      <c r="K10" s="807"/>
      <c r="L10" s="807"/>
      <c r="M10" s="807"/>
    </row>
    <row r="11" spans="1:13" x14ac:dyDescent="0.2">
      <c r="A11" s="340"/>
      <c r="B11" s="802"/>
      <c r="C11" s="802"/>
      <c r="D11" s="800"/>
      <c r="E11" s="800"/>
      <c r="F11" s="802"/>
      <c r="G11" s="802"/>
      <c r="H11" s="800"/>
      <c r="I11" s="800"/>
      <c r="J11" s="309"/>
      <c r="K11" s="309"/>
      <c r="L11" s="309"/>
      <c r="M11" s="309"/>
    </row>
    <row r="12" spans="1:13" x14ac:dyDescent="0.2">
      <c r="A12" s="340" t="s">
        <v>50</v>
      </c>
      <c r="B12" s="790">
        <f>'données a remplir'!E7</f>
        <v>0</v>
      </c>
      <c r="C12" s="790"/>
      <c r="D12" s="790"/>
      <c r="E12" s="790"/>
      <c r="F12" s="790"/>
      <c r="H12" s="808" t="s">
        <v>380</v>
      </c>
      <c r="I12" s="808"/>
      <c r="J12" s="807">
        <f>'données a remplir'!E6</f>
        <v>0</v>
      </c>
      <c r="K12" s="807" t="str">
        <f>+'données a remplir'!F6</f>
        <v/>
      </c>
      <c r="L12" s="807"/>
      <c r="M12" s="807"/>
    </row>
    <row r="13" spans="1:13" x14ac:dyDescent="0.2">
      <c r="A13" s="220"/>
      <c r="B13" s="221"/>
      <c r="C13" s="221"/>
      <c r="D13" s="220"/>
      <c r="E13" s="222"/>
      <c r="F13" s="222"/>
    </row>
    <row r="14" spans="1:13" x14ac:dyDescent="0.2">
      <c r="A14" s="356" t="s">
        <v>415</v>
      </c>
      <c r="B14" s="221"/>
      <c r="C14" s="221"/>
      <c r="D14" s="220"/>
      <c r="E14" s="222"/>
      <c r="F14" s="222"/>
    </row>
    <row r="15" spans="1:13" s="357" customFormat="1" x14ac:dyDescent="0.2">
      <c r="A15" s="945" t="str">
        <f>gestion!$V$41</f>
        <v>Chaque Club enverra 3 candidatures.</v>
      </c>
      <c r="B15" s="945"/>
      <c r="C15" s="945"/>
      <c r="D15" s="945"/>
      <c r="E15" s="945"/>
      <c r="F15" s="945"/>
      <c r="G15" s="945"/>
      <c r="H15" s="945"/>
      <c r="I15" s="945"/>
      <c r="J15" s="945"/>
      <c r="K15" s="945"/>
      <c r="L15" s="945"/>
      <c r="M15" s="945"/>
    </row>
    <row r="16" spans="1:13" s="357" customFormat="1" x14ac:dyDescent="0.2">
      <c r="A16" s="945" t="str">
        <f>_xlfn.CONCAT(gestion!$V$95," 1 juillet")</f>
        <v>Limite d'âge :        Fille :       Ne pas avoir 13 ans au 1 juillet</v>
      </c>
      <c r="B16" s="945"/>
      <c r="C16" s="945"/>
      <c r="D16" s="945"/>
      <c r="E16" s="945"/>
      <c r="F16" s="945"/>
      <c r="G16" s="945"/>
      <c r="H16" s="945"/>
      <c r="I16" s="945"/>
      <c r="J16" s="945"/>
      <c r="K16" s="945"/>
      <c r="L16" s="945"/>
      <c r="M16" s="945"/>
    </row>
    <row r="17" spans="1:30" ht="12.6" customHeight="1" x14ac:dyDescent="0.2">
      <c r="A17" s="952" t="s">
        <v>581</v>
      </c>
      <c r="B17" s="952"/>
      <c r="C17" s="952"/>
      <c r="D17" s="952"/>
      <c r="E17" s="952"/>
      <c r="F17" s="952"/>
      <c r="G17" s="952"/>
      <c r="H17" s="952"/>
      <c r="I17" s="952"/>
      <c r="J17" s="952"/>
      <c r="K17" s="952"/>
      <c r="L17" s="952"/>
      <c r="M17" s="952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</row>
    <row r="18" spans="1:30" ht="12.6" customHeight="1" x14ac:dyDescent="0.2">
      <c r="A18" s="952" t="s">
        <v>580</v>
      </c>
      <c r="B18" s="952"/>
      <c r="C18" s="952"/>
      <c r="D18" s="952"/>
      <c r="E18" s="952"/>
      <c r="F18" s="952"/>
      <c r="G18" s="952"/>
      <c r="H18" s="952"/>
      <c r="I18" s="952"/>
      <c r="J18" s="952"/>
      <c r="K18" s="952"/>
      <c r="L18" s="952"/>
      <c r="M18" s="952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</row>
    <row r="19" spans="1:30" s="357" customFormat="1" x14ac:dyDescent="0.2">
      <c r="A19" s="945" t="str">
        <f>_xlfn.CONCAT(gestion!V96," ",gestion!B12)</f>
        <v>Avoir compétitionné la majorité des compétitions dans la catégorie Star 5 au cours de la saison 2019</v>
      </c>
      <c r="B19" s="945"/>
      <c r="C19" s="945"/>
      <c r="D19" s="945"/>
      <c r="E19" s="945"/>
      <c r="F19" s="945"/>
      <c r="G19" s="945"/>
      <c r="H19" s="945"/>
      <c r="I19" s="945"/>
      <c r="J19" s="945"/>
      <c r="K19" s="945"/>
      <c r="L19" s="945"/>
      <c r="M19" s="945"/>
    </row>
    <row r="20" spans="1:30" s="357" customFormat="1" x14ac:dyDescent="0.2">
      <c r="A20" s="945" t="str">
        <f>_xlfn.CONCAT(gestion!V92," ",gestion!V94)</f>
        <v>Si un patineur/patineuse a participé a une compétition provinciale autre que Star-Michel-Proulx,  il n'est pas éligible dans cette catégorie.</v>
      </c>
      <c r="B20" s="945"/>
      <c r="C20" s="945"/>
      <c r="D20" s="945"/>
      <c r="E20" s="945"/>
      <c r="F20" s="945"/>
      <c r="G20" s="945"/>
      <c r="H20" s="945"/>
      <c r="I20" s="945"/>
      <c r="J20" s="945"/>
      <c r="K20" s="945"/>
      <c r="L20" s="945"/>
      <c r="M20" s="945"/>
    </row>
    <row r="21" spans="1:30" s="357" customFormat="1" x14ac:dyDescent="0.2">
      <c r="A21" s="945" t="str">
        <f>gestion!V97</f>
        <v>Si un patineur/patineuse compétitionne moins de 3 fois dans la catégorie sans limite et/ou pré-juvénile, il doit être inscrit</v>
      </c>
      <c r="B21" s="945"/>
      <c r="C21" s="945"/>
      <c r="D21" s="945"/>
      <c r="E21" s="945"/>
      <c r="F21" s="945"/>
      <c r="G21" s="945"/>
      <c r="H21" s="945"/>
      <c r="I21" s="945"/>
      <c r="J21" s="945"/>
      <c r="K21" s="945"/>
      <c r="L21" s="945"/>
      <c r="M21" s="945"/>
    </row>
    <row r="22" spans="1:30" ht="15" customHeight="1" x14ac:dyDescent="0.2">
      <c r="A22" s="945" t="str">
        <f>gestion!V99</f>
        <v>dans cette catégorie et ses résultats pré-juvénile seront comptabilisés.</v>
      </c>
      <c r="B22" s="945"/>
      <c r="C22" s="945"/>
      <c r="D22" s="945"/>
      <c r="E22" s="945"/>
      <c r="F22" s="945"/>
      <c r="G22" s="945"/>
      <c r="H22" s="945"/>
      <c r="I22" s="945"/>
      <c r="J22" s="945"/>
      <c r="K22" s="945"/>
      <c r="L22" s="945"/>
      <c r="M22" s="945"/>
    </row>
    <row r="23" spans="1:30" ht="15" customHeight="1" x14ac:dyDescent="0.2">
      <c r="A23" s="355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55"/>
    </row>
    <row r="24" spans="1:30" ht="15" customHeight="1" x14ac:dyDescent="0.2">
      <c r="A24" s="846" t="s">
        <v>397</v>
      </c>
      <c r="B24" s="846"/>
      <c r="C24" s="846"/>
      <c r="D24" s="846"/>
      <c r="E24" s="846"/>
      <c r="F24" s="846"/>
      <c r="G24" s="846"/>
      <c r="H24" s="846"/>
      <c r="I24" s="846"/>
      <c r="J24" s="846"/>
      <c r="K24" s="846"/>
      <c r="L24" s="846"/>
      <c r="M24" s="846"/>
    </row>
    <row r="25" spans="1:30" ht="27.75" customHeight="1" x14ac:dyDescent="0.2">
      <c r="A25" s="256"/>
      <c r="B25" s="256"/>
      <c r="C25" s="256"/>
      <c r="D25" s="256"/>
      <c r="E25" s="256"/>
      <c r="F25" s="256"/>
      <c r="G25" s="256"/>
    </row>
    <row r="26" spans="1:30" ht="15" customHeight="1" thickBot="1" x14ac:dyDescent="0.25">
      <c r="A26" s="265" t="s">
        <v>394</v>
      </c>
      <c r="B26" s="331">
        <v>2</v>
      </c>
      <c r="C26" s="331">
        <v>3</v>
      </c>
      <c r="D26" s="331">
        <v>4</v>
      </c>
      <c r="E26" s="847">
        <v>5</v>
      </c>
      <c r="F26" s="847"/>
      <c r="G26" s="331">
        <v>6</v>
      </c>
      <c r="H26" s="847">
        <v>7</v>
      </c>
      <c r="I26" s="847"/>
      <c r="J26" s="268">
        <v>8</v>
      </c>
      <c r="K26" s="331">
        <v>9</v>
      </c>
      <c r="L26" s="331">
        <v>10</v>
      </c>
      <c r="M26" s="269">
        <v>11</v>
      </c>
    </row>
    <row r="27" spans="1:30" ht="26.25" thickTop="1" x14ac:dyDescent="0.2">
      <c r="A27" s="270" t="s">
        <v>5</v>
      </c>
      <c r="B27" s="271" t="s">
        <v>291</v>
      </c>
      <c r="C27" s="271" t="s">
        <v>292</v>
      </c>
      <c r="D27" s="330" t="s">
        <v>400</v>
      </c>
      <c r="E27" s="845" t="s">
        <v>398</v>
      </c>
      <c r="F27" s="845"/>
      <c r="G27" s="271" t="s">
        <v>396</v>
      </c>
      <c r="H27" s="845" t="s">
        <v>395</v>
      </c>
      <c r="I27" s="845"/>
      <c r="J27" s="330" t="s">
        <v>399</v>
      </c>
      <c r="K27" s="271" t="s">
        <v>89</v>
      </c>
      <c r="L27" s="271" t="s">
        <v>90</v>
      </c>
      <c r="M27" s="274" t="s">
        <v>91</v>
      </c>
    </row>
    <row r="28" spans="1:30" x14ac:dyDescent="0.2">
      <c r="A28" s="225"/>
      <c r="B28" s="222"/>
      <c r="C28" s="222"/>
      <c r="D28" s="222"/>
      <c r="E28" s="222"/>
      <c r="F28" s="226"/>
    </row>
    <row r="29" spans="1:30" x14ac:dyDescent="0.2">
      <c r="A29" s="223" t="s">
        <v>419</v>
      </c>
      <c r="E29" s="225"/>
      <c r="F29" s="225"/>
    </row>
    <row r="30" spans="1:30" x14ac:dyDescent="0.2">
      <c r="A30" s="782" t="s">
        <v>481</v>
      </c>
      <c r="B30" s="782"/>
      <c r="C30" s="782"/>
      <c r="D30" s="782"/>
      <c r="E30" s="782"/>
      <c r="F30" s="782"/>
      <c r="G30" s="782"/>
      <c r="H30" s="782"/>
      <c r="I30" s="782"/>
      <c r="J30" s="782"/>
      <c r="K30" s="782"/>
      <c r="L30" s="782"/>
      <c r="M30" s="782"/>
    </row>
    <row r="31" spans="1:30" x14ac:dyDescent="0.2">
      <c r="A31" s="782" t="s">
        <v>480</v>
      </c>
      <c r="B31" s="782"/>
      <c r="C31" s="782"/>
      <c r="D31" s="782"/>
      <c r="E31" s="782"/>
      <c r="F31" s="782"/>
      <c r="G31" s="782"/>
      <c r="H31" s="782"/>
      <c r="I31" s="782"/>
      <c r="J31" s="782"/>
      <c r="K31" s="782"/>
      <c r="L31" s="782"/>
      <c r="M31" s="782"/>
    </row>
    <row r="32" spans="1:30" x14ac:dyDescent="0.2">
      <c r="A32" s="782" t="s">
        <v>479</v>
      </c>
      <c r="B32" s="782"/>
      <c r="C32" s="782"/>
      <c r="D32" s="782"/>
      <c r="E32" s="782"/>
      <c r="F32" s="782"/>
      <c r="G32" s="782"/>
      <c r="H32" s="782"/>
      <c r="I32" s="782"/>
      <c r="J32" s="782"/>
      <c r="K32" s="782"/>
      <c r="L32" s="782"/>
      <c r="M32" s="782"/>
    </row>
    <row r="33" spans="1:13" s="349" customFormat="1" x14ac:dyDescent="0.2">
      <c r="A33" s="782" t="s">
        <v>482</v>
      </c>
      <c r="B33" s="782"/>
      <c r="C33" s="782"/>
      <c r="D33" s="782"/>
      <c r="E33" s="782"/>
      <c r="F33" s="782"/>
      <c r="G33" s="782"/>
      <c r="H33" s="782"/>
      <c r="I33" s="782"/>
      <c r="J33" s="782"/>
      <c r="K33" s="782"/>
      <c r="L33" s="782"/>
      <c r="M33" s="782"/>
    </row>
    <row r="34" spans="1:13" s="349" customFormat="1" x14ac:dyDescent="0.2">
      <c r="A34" s="939" t="str">
        <f>gestion!$V$49</f>
        <v>Seules les compétitions régionales inscrites ci-dessous sont éligibles pour les lauréats</v>
      </c>
      <c r="B34" s="939"/>
      <c r="C34" s="939"/>
      <c r="D34" s="939"/>
      <c r="E34" s="939"/>
      <c r="F34" s="939"/>
      <c r="G34" s="939"/>
      <c r="H34" s="939"/>
      <c r="I34" s="939"/>
      <c r="J34" s="939"/>
      <c r="K34" s="939"/>
      <c r="L34" s="939"/>
      <c r="M34" s="939"/>
    </row>
    <row r="35" spans="1:13" x14ac:dyDescent="0.2">
      <c r="A35" s="939" t="str">
        <f>gestion!$V$79</f>
        <v xml:space="preserve">Si le bloc des quatres compétitions obligatoires de la région est rempli </v>
      </c>
      <c r="B35" s="939"/>
      <c r="C35" s="939"/>
      <c r="D35" s="939"/>
      <c r="E35" s="939"/>
      <c r="F35" s="939"/>
      <c r="G35" s="939"/>
      <c r="H35" s="939"/>
      <c r="I35" s="939"/>
      <c r="J35" s="939"/>
      <c r="K35" s="939"/>
      <c r="L35" s="939"/>
      <c r="M35" s="939"/>
    </row>
    <row r="36" spans="1:13" x14ac:dyDescent="0.2">
      <c r="A36" s="939" t="str">
        <f>gestion!$V$80</f>
        <v>alors l'atlhète aura le droit à une cinquième compétition de son choix.</v>
      </c>
      <c r="B36" s="939"/>
      <c r="C36" s="939"/>
      <c r="D36" s="939"/>
      <c r="E36" s="939"/>
      <c r="F36" s="939"/>
      <c r="G36" s="939"/>
      <c r="H36" s="939"/>
      <c r="I36" s="939"/>
      <c r="J36" s="939"/>
      <c r="K36" s="939"/>
      <c r="L36" s="939"/>
      <c r="M36" s="939"/>
    </row>
    <row r="37" spans="1:13" x14ac:dyDescent="0.2">
      <c r="A37" s="255" t="str">
        <f>gestion!$V$45</f>
        <v>Aucun point de participation n'est accordé.</v>
      </c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</row>
    <row r="38" spans="1:13" s="278" customFormat="1" x14ac:dyDescent="0.2">
      <c r="A38" s="255" t="str">
        <f>gestion!$V$43</f>
        <v xml:space="preserve">N.B. :  Joindre une copie très lisible des résultats de compétition </v>
      </c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</row>
    <row r="39" spans="1:13" x14ac:dyDescent="0.2">
      <c r="A39" s="811"/>
      <c r="B39" s="811"/>
      <c r="C39" s="811"/>
      <c r="D39" s="811"/>
      <c r="E39" s="811"/>
      <c r="F39" s="811"/>
    </row>
    <row r="40" spans="1:13" s="278" customFormat="1" ht="27.75" customHeight="1" thickBot="1" x14ac:dyDescent="0.25">
      <c r="A40" s="277" t="s">
        <v>31</v>
      </c>
      <c r="B40" s="943" t="s">
        <v>567</v>
      </c>
      <c r="C40" s="944"/>
      <c r="D40" s="841" t="s">
        <v>388</v>
      </c>
      <c r="E40" s="842"/>
      <c r="F40" s="594" t="s">
        <v>389</v>
      </c>
      <c r="G40" s="934" t="s">
        <v>5</v>
      </c>
      <c r="H40" s="935"/>
      <c r="I40" s="934" t="s">
        <v>32</v>
      </c>
      <c r="J40" s="935"/>
      <c r="K40" s="940" t="s">
        <v>6</v>
      </c>
      <c r="L40" s="941"/>
    </row>
    <row r="41" spans="1:13" ht="13.5" thickTop="1" x14ac:dyDescent="0.2">
      <c r="A41" s="350" t="str">
        <f>+gestion!$X$12</f>
        <v>Invitation Rosemère</v>
      </c>
      <c r="B41" s="936"/>
      <c r="C41" s="937"/>
      <c r="D41" s="936"/>
      <c r="E41" s="937"/>
      <c r="F41" s="595"/>
      <c r="G41" s="936"/>
      <c r="H41" s="937"/>
      <c r="I41" s="936"/>
      <c r="J41" s="937"/>
      <c r="K41" s="936" t="str">
        <f>IF(OR(D41&lt;2,D41="",I41="",I41&lt;1,I41&gt;D41-1,F41="",F41&lt;=1,F41&gt;11,AND(D41&gt;=5,I41&gt;=5)),"",IF(D41&gt;=5,VLOOKUP(I41,tableau!$C$1:$M$6,HLOOKUP(F41,tableau!$C$1:$M$1,1,FALSE),FALSE),IF(D41=4,VLOOKUP(I41,tableau!$C$7:$M$9,HLOOKUP(F41,tableau!$C$1:$M$1,1,FALSE),FALSE),IF(D41=3,VLOOKUP(I41,tableau!$C$10:$M$11,HLOOKUP(F41,tableau!$C$1:$M$1,1,FALSE),FALSE),IF(D41=2,VLOOKUP(I41,tableau!$C$12:$M$12,HLOOKUP(F41,tableau!$C$1:$M$1,1,FALSE),FALSE),"")))))</f>
        <v/>
      </c>
      <c r="L41" s="942"/>
      <c r="M41" s="212"/>
    </row>
    <row r="42" spans="1:13" x14ac:dyDescent="0.2">
      <c r="A42" s="351" t="str">
        <f>+gestion!$W$15</f>
        <v>Invitation Lachute</v>
      </c>
      <c r="B42" s="819"/>
      <c r="C42" s="820"/>
      <c r="D42" s="819"/>
      <c r="E42" s="820"/>
      <c r="F42" s="526"/>
      <c r="G42" s="819"/>
      <c r="H42" s="820"/>
      <c r="I42" s="819"/>
      <c r="J42" s="820"/>
      <c r="K42" s="819" t="str">
        <f>IF(OR(D42&lt;2,D42="",I42="",I42&lt;1,I42&gt;D42-1,F42="",F42&lt;=1,F42&gt;11,AND(D42&gt;=5,I42&gt;=5)),"",IF(D42&gt;=5,VLOOKUP(I42,tableau!$C$1:$M$6,HLOOKUP(F42,tableau!$C$1:$M$1,1,FALSE),FALSE),IF(D42=4,VLOOKUP(I42,tableau!$C$7:$M$9,HLOOKUP(F42,tableau!$C$1:$M$1,1,FALSE),FALSE),IF(D42=3,VLOOKUP(I42,tableau!$C$10:$M$11,HLOOKUP(F42,tableau!$C$1:$M$1,1,FALSE),FALSE),IF(D42=2,VLOOKUP(I42,tableau!$C$12:$M$12,HLOOKUP(F42,tableau!$C$1:$M$1,1,FALSE),FALSE),"")))))</f>
        <v/>
      </c>
      <c r="L42" s="928"/>
      <c r="M42" s="212"/>
    </row>
    <row r="43" spans="1:13" x14ac:dyDescent="0.2">
      <c r="A43" s="351" t="str">
        <f>+gestion!$W$17</f>
        <v>Invitation Richard Gauthier</v>
      </c>
      <c r="B43" s="819"/>
      <c r="C43" s="820"/>
      <c r="D43" s="819"/>
      <c r="E43" s="820"/>
      <c r="F43" s="526"/>
      <c r="G43" s="819"/>
      <c r="H43" s="820"/>
      <c r="I43" s="819"/>
      <c r="J43" s="820"/>
      <c r="K43" s="819" t="str">
        <f>IF(OR(D43&lt;2,D43="",I43="",I43&lt;1,I43&gt;D43-1,F43="",F43&lt;=1,F43&gt;11,AND(D43&gt;=5,I43&gt;=5)),"",IF(D43&gt;=5,VLOOKUP(I43,tableau!$C$1:$M$6,HLOOKUP(F43,tableau!$C$1:$M$1,1,FALSE),FALSE),IF(D43=4,VLOOKUP(I43,tableau!$C$7:$M$9,HLOOKUP(F43,tableau!$C$1:$M$1,1,FALSE),FALSE),IF(D43=3,VLOOKUP(I43,tableau!$C$10:$M$11,HLOOKUP(F43,tableau!$C$1:$M$1,1,FALSE),FALSE),IF(D43=2,VLOOKUP(I43,tableau!$C$12:$M$12,HLOOKUP(F43,tableau!$C$1:$M$1,1,FALSE),FALSE),"")))))</f>
        <v/>
      </c>
      <c r="L43" s="928"/>
      <c r="M43" s="212"/>
    </row>
    <row r="44" spans="1:13" ht="13.5" thickBot="1" x14ac:dyDescent="0.25">
      <c r="A44" s="352" t="str">
        <f>+gestion!$W$18</f>
        <v>Invitation St-Eustache</v>
      </c>
      <c r="B44" s="929"/>
      <c r="C44" s="930"/>
      <c r="D44" s="929"/>
      <c r="E44" s="930"/>
      <c r="F44" s="596"/>
      <c r="G44" s="929"/>
      <c r="H44" s="930"/>
      <c r="I44" s="929"/>
      <c r="J44" s="930"/>
      <c r="K44" s="837" t="str">
        <f>IF(OR(D44&lt;2,D44="",I44="",I44&lt;1,I44&gt;D44-1,F44="",F44&lt;=1,F44&gt;11,AND(D44&gt;=5,I44&gt;=5)),"",IF(D44&gt;=5,VLOOKUP(I44,tableau!$C$1:$M$6,HLOOKUP(F44,tableau!$C$1:$M$1,1,FALSE),FALSE),IF(D44=4,VLOOKUP(I44,tableau!$C$7:$M$9,HLOOKUP(F44,tableau!$C$1:$M$1,1,FALSE),FALSE),IF(D44=3,VLOOKUP(I44,tableau!$C$10:$M$11,HLOOKUP(F44,tableau!$C$1:$M$1,1,FALSE),FALSE),IF(D44=2,VLOOKUP(I44,tableau!$C$12:$M$12,HLOOKUP(F44,tableau!$C$1:$M$1,1,FALSE),FALSE),"")))))</f>
        <v/>
      </c>
      <c r="L44" s="931"/>
      <c r="M44" s="212"/>
    </row>
    <row r="45" spans="1:13" ht="13.5" thickTop="1" x14ac:dyDescent="0.2">
      <c r="A45" s="283" t="str">
        <f>+gestion!$W$24</f>
        <v>Au choix</v>
      </c>
      <c r="B45" s="839"/>
      <c r="C45" s="840"/>
      <c r="D45" s="839"/>
      <c r="E45" s="840"/>
      <c r="F45" s="597"/>
      <c r="G45" s="936"/>
      <c r="H45" s="937"/>
      <c r="I45" s="936"/>
      <c r="J45" s="937"/>
      <c r="K45" s="932" t="str">
        <f>IF(OR(D45&lt;2,D45="",I45="",I45&lt;1,I45&gt;D45-1,F45="",F45&lt;=1,F45&gt;11,AND(D45&gt;=5,I45&gt;=5)),"",IF(D45&gt;=5,VLOOKUP(I45,tableau!$C$1:$M$6,HLOOKUP(F45,tableau!$C$1:$M$1,1,FALSE),FALSE),IF(D45=4,VLOOKUP(I45,tableau!$C$7:$M$9,HLOOKUP(F45,tableau!$C$1:$M$1,1,FALSE),FALSE),IF(D45=3,VLOOKUP(I45,tableau!$C$10:$M$11,HLOOKUP(F45,tableau!$C$1:$M$1,1,FALSE),FALSE),IF(D45=2,VLOOKUP(I45,tableau!$C$12:$M$12,HLOOKUP(F45,tableau!$C$1:$M$1,1,FALSE),FALSE),"")))))</f>
        <v/>
      </c>
      <c r="L45" s="933"/>
      <c r="M45" s="212"/>
    </row>
    <row r="46" spans="1:13" s="264" customFormat="1" x14ac:dyDescent="0.2">
      <c r="A46" s="938" t="s">
        <v>413</v>
      </c>
      <c r="B46" s="938"/>
      <c r="C46" s="938"/>
      <c r="D46" s="938"/>
      <c r="E46" s="938"/>
      <c r="F46" s="938"/>
      <c r="G46" s="938"/>
      <c r="H46" s="938"/>
      <c r="I46" s="938"/>
      <c r="J46" s="938"/>
      <c r="K46" s="927">
        <f>SUM(K41:L45)</f>
        <v>0</v>
      </c>
      <c r="L46" s="927"/>
    </row>
    <row r="47" spans="1:13" x14ac:dyDescent="0.2">
      <c r="A47" s="282" t="str">
        <f>+gestion!$W$22</f>
        <v>STAR Michel-Proulx</v>
      </c>
      <c r="B47" s="837"/>
      <c r="C47" s="838"/>
      <c r="D47" s="837"/>
      <c r="E47" s="838"/>
      <c r="F47" s="947"/>
      <c r="G47" s="826"/>
      <c r="H47" s="827"/>
      <c r="I47" s="837"/>
      <c r="J47" s="838"/>
      <c r="K47" s="830" t="str">
        <f>IF(OR(D47&lt;2,D47="",I47="",I47&lt;1,I47&gt;D47-1,F47="",F47&lt;=1,F47&gt;11,AND(D47&gt;=5,I47&gt;=5)),"",IF(D47&gt;=5,VLOOKUP(I47,tableau!$C$1:$M$6,HLOOKUP(F47,tableau!$C$1:$M$1,1,FALSE),FALSE),IF(D47=4,VLOOKUP(I47,tableau!$C$7:$M$9,HLOOKUP(F47,tableau!$C$1:$M$1,1,FALSE),FALSE),IF(D47=3,VLOOKUP(I47,tableau!$C$10:$M$11,HLOOKUP(F47,tableau!$C$1:$M$1,1,FALSE),FALSE),IF(D47=2,VLOOKUP(I47,tableau!$C$12:$M$12,HLOOKUP(F47,tableau!$C$1:$M$1,1,FALSE),FALSE),"")))))</f>
        <v/>
      </c>
      <c r="L47" s="831"/>
      <c r="M47" s="212"/>
    </row>
    <row r="48" spans="1:13" x14ac:dyDescent="0.2">
      <c r="A48" s="283" t="str">
        <f>gestion!$X$21</f>
        <v>Finale Régionale</v>
      </c>
      <c r="B48" s="839"/>
      <c r="C48" s="840"/>
      <c r="D48" s="839"/>
      <c r="E48" s="840"/>
      <c r="F48" s="948"/>
      <c r="G48" s="828"/>
      <c r="H48" s="829"/>
      <c r="I48" s="839"/>
      <c r="J48" s="840"/>
      <c r="K48" s="832"/>
      <c r="L48" s="833"/>
      <c r="M48" s="212"/>
    </row>
    <row r="49" spans="1:13" x14ac:dyDescent="0.2">
      <c r="A49" s="282" t="str">
        <f>+gestion!$W$22</f>
        <v>STAR Michel-Proulx</v>
      </c>
      <c r="B49" s="848"/>
      <c r="C49" s="848"/>
      <c r="D49" s="848"/>
      <c r="E49" s="848"/>
      <c r="F49" s="947"/>
      <c r="G49" s="826"/>
      <c r="H49" s="827"/>
      <c r="I49" s="837"/>
      <c r="J49" s="838"/>
      <c r="K49" s="830">
        <f>IF(ISTEXT(I49)=TRUE,0,IF(I49&gt;=1,IF(I49&gt;=11,1,HLOOKUP(I49,tableau!$C$16:$L$18,2,FALSE)),0))</f>
        <v>0</v>
      </c>
      <c r="L49" s="831"/>
      <c r="M49" s="212"/>
    </row>
    <row r="50" spans="1:13" x14ac:dyDescent="0.2">
      <c r="A50" s="283" t="str">
        <f>+gestion!$X$16</f>
        <v>Finale Provinciale</v>
      </c>
      <c r="B50" s="848"/>
      <c r="C50" s="848"/>
      <c r="D50" s="848"/>
      <c r="E50" s="848"/>
      <c r="F50" s="948"/>
      <c r="G50" s="828"/>
      <c r="H50" s="829"/>
      <c r="I50" s="839"/>
      <c r="J50" s="840"/>
      <c r="K50" s="832"/>
      <c r="L50" s="833"/>
      <c r="M50" s="212"/>
    </row>
    <row r="51" spans="1:13" s="264" customFormat="1" x14ac:dyDescent="0.2">
      <c r="A51" s="593"/>
      <c r="D51" s="593"/>
      <c r="E51" s="593"/>
      <c r="F51" s="593"/>
      <c r="G51" s="593"/>
      <c r="H51" s="593"/>
      <c r="I51" s="593"/>
      <c r="J51" s="527" t="s">
        <v>36</v>
      </c>
      <c r="K51" s="920">
        <f>SUM(K46:L50)</f>
        <v>0</v>
      </c>
      <c r="L51" s="920"/>
    </row>
    <row r="55" spans="1:13" x14ac:dyDescent="0.2">
      <c r="B55" s="339" t="s">
        <v>52</v>
      </c>
      <c r="C55" s="339"/>
      <c r="F55" s="781" t="str">
        <f>+'données a remplir'!$F$8</f>
        <v/>
      </c>
      <c r="G55" s="781"/>
      <c r="H55" s="781"/>
      <c r="I55" s="781"/>
      <c r="J55" s="781"/>
      <c r="L55" s="212"/>
      <c r="M55" s="212"/>
    </row>
    <row r="56" spans="1:13" x14ac:dyDescent="0.2">
      <c r="B56" s="339"/>
      <c r="C56" s="245"/>
      <c r="F56" s="245"/>
      <c r="G56" s="245"/>
      <c r="H56" s="245"/>
      <c r="I56" s="245"/>
      <c r="J56" s="245"/>
      <c r="L56" s="212"/>
      <c r="M56" s="212"/>
    </row>
    <row r="57" spans="1:13" x14ac:dyDescent="0.2">
      <c r="B57" s="339" t="s">
        <v>53</v>
      </c>
      <c r="C57" s="339"/>
      <c r="F57" s="781" t="str">
        <f>+'données a remplir'!$F$9</f>
        <v/>
      </c>
      <c r="G57" s="781"/>
      <c r="H57" s="781"/>
      <c r="I57" s="781"/>
      <c r="J57" s="781"/>
      <c r="L57" s="212"/>
      <c r="M57" s="212"/>
    </row>
    <row r="58" spans="1:13" x14ac:dyDescent="0.2">
      <c r="B58" s="339"/>
      <c r="C58" s="245"/>
      <c r="F58" s="245"/>
      <c r="G58" s="245"/>
      <c r="H58" s="245"/>
      <c r="I58" s="245"/>
      <c r="J58" s="245"/>
      <c r="L58" s="212"/>
      <c r="M58" s="212"/>
    </row>
    <row r="59" spans="1:13" x14ac:dyDescent="0.2">
      <c r="B59" s="780" t="s">
        <v>54</v>
      </c>
      <c r="C59" s="780"/>
      <c r="F59" s="781" t="str">
        <f>+'données a remplir'!$F$10</f>
        <v/>
      </c>
      <c r="G59" s="781"/>
      <c r="H59" s="781"/>
      <c r="I59" s="781"/>
      <c r="J59" s="781"/>
      <c r="L59" s="212"/>
      <c r="M59" s="212"/>
    </row>
  </sheetData>
  <protectedRanges>
    <protectedRange sqref="B8:F10 J8:M10" name="Plage1_3"/>
    <protectedRange sqref="B41 B45 D41:J45 D47:J50" name="Plage2_1"/>
  </protectedRanges>
  <mergeCells count="89">
    <mergeCell ref="F57:J57"/>
    <mergeCell ref="D49:E50"/>
    <mergeCell ref="D45:E45"/>
    <mergeCell ref="D44:E44"/>
    <mergeCell ref="B42:C42"/>
    <mergeCell ref="F49:F50"/>
    <mergeCell ref="G49:H50"/>
    <mergeCell ref="I49:J50"/>
    <mergeCell ref="D42:E42"/>
    <mergeCell ref="K41:L41"/>
    <mergeCell ref="G42:H42"/>
    <mergeCell ref="I42:J42"/>
    <mergeCell ref="K42:L42"/>
    <mergeCell ref="G43:H43"/>
    <mergeCell ref="I43:J43"/>
    <mergeCell ref="K43:L43"/>
    <mergeCell ref="D41:E41"/>
    <mergeCell ref="B49:C50"/>
    <mergeCell ref="G41:H41"/>
    <mergeCell ref="I41:J41"/>
    <mergeCell ref="D40:E40"/>
    <mergeCell ref="B59:C59"/>
    <mergeCell ref="F59:J59"/>
    <mergeCell ref="A30:M30"/>
    <mergeCell ref="A31:M31"/>
    <mergeCell ref="A32:M32"/>
    <mergeCell ref="B45:C45"/>
    <mergeCell ref="A33:M33"/>
    <mergeCell ref="B47:C48"/>
    <mergeCell ref="D47:E48"/>
    <mergeCell ref="A35:M35"/>
    <mergeCell ref="F55:J55"/>
    <mergeCell ref="B44:C44"/>
    <mergeCell ref="B43:C43"/>
    <mergeCell ref="D43:E43"/>
    <mergeCell ref="A34:M34"/>
    <mergeCell ref="B41:C41"/>
    <mergeCell ref="H9:I9"/>
    <mergeCell ref="A15:M15"/>
    <mergeCell ref="B10:F10"/>
    <mergeCell ref="H10:I10"/>
    <mergeCell ref="F11:G11"/>
    <mergeCell ref="H11:I11"/>
    <mergeCell ref="D11:E11"/>
    <mergeCell ref="J10:M10"/>
    <mergeCell ref="B12:F12"/>
    <mergeCell ref="B11:C11"/>
    <mergeCell ref="H12:I12"/>
    <mergeCell ref="J12:M12"/>
    <mergeCell ref="H8:I8"/>
    <mergeCell ref="J8:M8"/>
    <mergeCell ref="B8:F8"/>
    <mergeCell ref="A2:M2"/>
    <mergeCell ref="A3:M3"/>
    <mergeCell ref="A4:M4"/>
    <mergeCell ref="A5:M5"/>
    <mergeCell ref="A6:M6"/>
    <mergeCell ref="A36:M36"/>
    <mergeCell ref="A39:F39"/>
    <mergeCell ref="G40:H40"/>
    <mergeCell ref="I40:J40"/>
    <mergeCell ref="B40:C40"/>
    <mergeCell ref="K40:L40"/>
    <mergeCell ref="A21:M21"/>
    <mergeCell ref="A22:M22"/>
    <mergeCell ref="E27:F27"/>
    <mergeCell ref="A16:M16"/>
    <mergeCell ref="A19:M19"/>
    <mergeCell ref="H27:I27"/>
    <mergeCell ref="A24:M24"/>
    <mergeCell ref="A20:M20"/>
    <mergeCell ref="A17:M17"/>
    <mergeCell ref="A18:M18"/>
    <mergeCell ref="E26:F26"/>
    <mergeCell ref="H26:I26"/>
    <mergeCell ref="K51:L51"/>
    <mergeCell ref="K47:L48"/>
    <mergeCell ref="G44:H44"/>
    <mergeCell ref="I44:J44"/>
    <mergeCell ref="K44:L44"/>
    <mergeCell ref="G45:H45"/>
    <mergeCell ref="I45:J45"/>
    <mergeCell ref="K45:L45"/>
    <mergeCell ref="A46:J46"/>
    <mergeCell ref="K46:L46"/>
    <mergeCell ref="F47:F48"/>
    <mergeCell ref="G47:H48"/>
    <mergeCell ref="I47:J48"/>
    <mergeCell ref="K49:L50"/>
  </mergeCells>
  <printOptions horizontalCentered="1"/>
  <pageMargins left="0" right="0" top="0.55118110236220474" bottom="0.35433070866141736" header="0.31496062992125984" footer="0.31496062992125984"/>
  <pageSetup scale="85" orientation="portrait" r:id="rId1"/>
  <headerFooter>
    <oddHeader>&amp;LLauréats 2019</oddHeader>
    <oddFooter>&amp;LCandidat 1&amp;C&amp;14PATINAGE LAURENTIDES&amp;R&amp;A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rgb="FF92D050"/>
  </sheetPr>
  <dimension ref="A1:AD59"/>
  <sheetViews>
    <sheetView showGridLines="0" topLeftCell="A29" zoomScaleNormal="100" workbookViewId="0">
      <selection activeCell="K41" sqref="K41:L51"/>
    </sheetView>
  </sheetViews>
  <sheetFormatPr baseColWidth="10" defaultRowHeight="12.75" x14ac:dyDescent="0.2"/>
  <cols>
    <col min="1" max="1" width="25.85546875" style="210" customWidth="1"/>
    <col min="2" max="3" width="8" style="210" customWidth="1"/>
    <col min="4" max="4" width="8.85546875" style="210" customWidth="1"/>
    <col min="5" max="5" width="8" style="210" customWidth="1"/>
    <col min="6" max="6" width="10.42578125" style="210" customWidth="1"/>
    <col min="7" max="7" width="8" style="210" customWidth="1"/>
    <col min="8" max="8" width="8" style="211" customWidth="1"/>
    <col min="9" max="12" width="8" style="210" customWidth="1"/>
    <col min="13" max="13" width="7.28515625" style="210" customWidth="1"/>
    <col min="14" max="16384" width="11.42578125" style="212"/>
  </cols>
  <sheetData>
    <row r="1" spans="1:13" x14ac:dyDescent="0.2">
      <c r="A1" s="209"/>
      <c r="B1" s="209"/>
      <c r="C1" s="209"/>
      <c r="D1" s="209"/>
      <c r="E1" s="209"/>
      <c r="F1" s="209"/>
    </row>
    <row r="2" spans="1:13" x14ac:dyDescent="0.2">
      <c r="A2" s="794" t="s">
        <v>14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</row>
    <row r="3" spans="1:13" x14ac:dyDescent="0.2">
      <c r="A3" s="795" t="s">
        <v>43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</row>
    <row r="4" spans="1:13" s="214" customForma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</row>
    <row r="5" spans="1:13" s="214" customFormat="1" ht="15.75" customHeight="1" x14ac:dyDescent="0.25">
      <c r="A5" s="799" t="s">
        <v>5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</row>
    <row r="6" spans="1:13" s="214" customFormat="1" ht="15.75" customHeight="1" x14ac:dyDescent="0.2">
      <c r="A6" s="801" t="str">
        <f>gestion!B51</f>
        <v xml:space="preserve"> PATINEUSE RÉGIONALE STAR 5</v>
      </c>
      <c r="B6" s="801"/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1"/>
    </row>
    <row r="7" spans="1:13" s="354" customFormat="1" x14ac:dyDescent="0.2">
      <c r="A7" s="210"/>
      <c r="B7" s="210"/>
      <c r="C7" s="210"/>
      <c r="D7" s="210"/>
      <c r="E7" s="210"/>
      <c r="F7" s="210"/>
      <c r="G7" s="210"/>
      <c r="H7" s="211"/>
      <c r="I7" s="210"/>
      <c r="J7" s="210"/>
      <c r="K7" s="210"/>
      <c r="L7" s="210"/>
      <c r="M7" s="210"/>
    </row>
    <row r="8" spans="1:13" x14ac:dyDescent="0.2">
      <c r="A8" s="216" t="s">
        <v>48</v>
      </c>
      <c r="B8" s="790"/>
      <c r="C8" s="790"/>
      <c r="D8" s="790"/>
      <c r="E8" s="790"/>
      <c r="F8" s="790"/>
      <c r="H8" s="800" t="s">
        <v>51</v>
      </c>
      <c r="I8" s="800"/>
      <c r="J8" s="807"/>
      <c r="K8" s="807"/>
      <c r="L8" s="807"/>
      <c r="M8" s="807"/>
    </row>
    <row r="9" spans="1:13" x14ac:dyDescent="0.2">
      <c r="A9" s="216"/>
      <c r="B9" s="217"/>
      <c r="C9" s="217"/>
      <c r="D9" s="217"/>
      <c r="E9" s="217"/>
      <c r="F9" s="217"/>
      <c r="H9" s="800"/>
      <c r="I9" s="800"/>
      <c r="J9" s="307"/>
      <c r="K9" s="308"/>
      <c r="L9" s="308"/>
      <c r="M9" s="308"/>
    </row>
    <row r="10" spans="1:13" x14ac:dyDescent="0.2">
      <c r="A10" s="216" t="s">
        <v>74</v>
      </c>
      <c r="B10" s="790"/>
      <c r="C10" s="790"/>
      <c r="D10" s="790"/>
      <c r="E10" s="790"/>
      <c r="F10" s="790"/>
      <c r="H10" s="800" t="s">
        <v>13</v>
      </c>
      <c r="I10" s="800"/>
      <c r="J10" s="807"/>
      <c r="K10" s="807"/>
      <c r="L10" s="807"/>
      <c r="M10" s="807"/>
    </row>
    <row r="11" spans="1:13" x14ac:dyDescent="0.2">
      <c r="A11" s="340"/>
      <c r="B11" s="802"/>
      <c r="C11" s="802"/>
      <c r="D11" s="800"/>
      <c r="E11" s="800"/>
      <c r="F11" s="802"/>
      <c r="G11" s="802"/>
      <c r="H11" s="800"/>
      <c r="I11" s="800"/>
      <c r="J11" s="309"/>
      <c r="K11" s="309"/>
      <c r="L11" s="309"/>
      <c r="M11" s="309"/>
    </row>
    <row r="12" spans="1:13" x14ac:dyDescent="0.2">
      <c r="A12" s="340" t="s">
        <v>50</v>
      </c>
      <c r="B12" s="790">
        <f>'données a remplir'!E7</f>
        <v>0</v>
      </c>
      <c r="C12" s="790"/>
      <c r="D12" s="790"/>
      <c r="E12" s="790"/>
      <c r="F12" s="790"/>
      <c r="H12" s="808" t="s">
        <v>380</v>
      </c>
      <c r="I12" s="808"/>
      <c r="J12" s="807">
        <f>'données a remplir'!E6</f>
        <v>0</v>
      </c>
      <c r="K12" s="807" t="str">
        <f>+'données a remplir'!F6</f>
        <v/>
      </c>
      <c r="L12" s="807"/>
      <c r="M12" s="807"/>
    </row>
    <row r="13" spans="1:13" x14ac:dyDescent="0.2">
      <c r="A13" s="220"/>
      <c r="B13" s="221"/>
      <c r="C13" s="221"/>
      <c r="D13" s="220"/>
      <c r="E13" s="222"/>
      <c r="F13" s="222"/>
    </row>
    <row r="14" spans="1:13" x14ac:dyDescent="0.2">
      <c r="A14" s="356" t="s">
        <v>415</v>
      </c>
      <c r="B14" s="221"/>
      <c r="C14" s="221"/>
      <c r="D14" s="220"/>
      <c r="E14" s="222"/>
      <c r="F14" s="222"/>
    </row>
    <row r="15" spans="1:13" x14ac:dyDescent="0.2">
      <c r="A15" s="945" t="str">
        <f>gestion!$V$41</f>
        <v>Chaque Club enverra 3 candidatures.</v>
      </c>
      <c r="B15" s="945"/>
      <c r="C15" s="945"/>
      <c r="D15" s="945"/>
      <c r="E15" s="945"/>
      <c r="F15" s="945"/>
      <c r="G15" s="945"/>
      <c r="H15" s="945"/>
      <c r="I15" s="945"/>
      <c r="J15" s="945"/>
      <c r="K15" s="945"/>
      <c r="L15" s="945"/>
      <c r="M15" s="945"/>
    </row>
    <row r="16" spans="1:13" s="357" customFormat="1" x14ac:dyDescent="0.2">
      <c r="A16" s="945" t="str">
        <f>_xlfn.CONCAT(gestion!$V$95," 31 juillet")</f>
        <v>Limite d'âge :        Fille :       Ne pas avoir 13 ans au 31 juillet</v>
      </c>
      <c r="B16" s="945"/>
      <c r="C16" s="945"/>
      <c r="D16" s="945"/>
      <c r="E16" s="945"/>
      <c r="F16" s="945"/>
      <c r="G16" s="945"/>
      <c r="H16" s="945"/>
      <c r="I16" s="945"/>
      <c r="J16" s="945"/>
      <c r="K16" s="945"/>
      <c r="L16" s="945"/>
      <c r="M16" s="945"/>
    </row>
    <row r="17" spans="1:30" ht="12.6" customHeight="1" x14ac:dyDescent="0.2">
      <c r="A17" s="952" t="s">
        <v>581</v>
      </c>
      <c r="B17" s="952"/>
      <c r="C17" s="952"/>
      <c r="D17" s="952"/>
      <c r="E17" s="952"/>
      <c r="F17" s="952"/>
      <c r="G17" s="952"/>
      <c r="H17" s="952"/>
      <c r="I17" s="952"/>
      <c r="J17" s="952"/>
      <c r="K17" s="952"/>
      <c r="L17" s="952"/>
      <c r="M17" s="952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</row>
    <row r="18" spans="1:30" ht="12.6" customHeight="1" x14ac:dyDescent="0.2">
      <c r="A18" s="952" t="s">
        <v>580</v>
      </c>
      <c r="B18" s="952"/>
      <c r="C18" s="952"/>
      <c r="D18" s="952"/>
      <c r="E18" s="952"/>
      <c r="F18" s="952"/>
      <c r="G18" s="952"/>
      <c r="H18" s="952"/>
      <c r="I18" s="952"/>
      <c r="J18" s="952"/>
      <c r="K18" s="952"/>
      <c r="L18" s="952"/>
      <c r="M18" s="952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</row>
    <row r="19" spans="1:30" s="357" customFormat="1" x14ac:dyDescent="0.2">
      <c r="A19" s="945" t="str">
        <f>_xlfn.CONCAT(gestion!V96," ",gestion!B12)</f>
        <v>Avoir compétitionné la majorité des compétitions dans la catégorie Star 5 au cours de la saison 2019</v>
      </c>
      <c r="B19" s="945"/>
      <c r="C19" s="945"/>
      <c r="D19" s="945"/>
      <c r="E19" s="945"/>
      <c r="F19" s="945"/>
      <c r="G19" s="945"/>
      <c r="H19" s="945"/>
      <c r="I19" s="945"/>
      <c r="J19" s="945"/>
      <c r="K19" s="945"/>
      <c r="L19" s="945"/>
      <c r="M19" s="945"/>
    </row>
    <row r="20" spans="1:30" s="357" customFormat="1" x14ac:dyDescent="0.2">
      <c r="A20" s="945" t="str">
        <f>_xlfn.CONCAT(gestion!V92," ",gestion!V94)</f>
        <v>Si un patineur/patineuse a participé a une compétition provinciale autre que Star-Michel-Proulx,  il n'est pas éligible dans cette catégorie.</v>
      </c>
      <c r="B20" s="945"/>
      <c r="C20" s="945"/>
      <c r="D20" s="945"/>
      <c r="E20" s="945"/>
      <c r="F20" s="945"/>
      <c r="G20" s="945"/>
      <c r="H20" s="945"/>
      <c r="I20" s="945"/>
      <c r="J20" s="945"/>
      <c r="K20" s="945"/>
      <c r="L20" s="945"/>
      <c r="M20" s="945"/>
    </row>
    <row r="21" spans="1:30" s="357" customFormat="1" x14ac:dyDescent="0.2">
      <c r="A21" s="945" t="str">
        <f>gestion!V97</f>
        <v>Si un patineur/patineuse compétitionne moins de 3 fois dans la catégorie sans limite et/ou pré-juvénile, il doit être inscrit</v>
      </c>
      <c r="B21" s="945"/>
      <c r="C21" s="945"/>
      <c r="D21" s="945"/>
      <c r="E21" s="945"/>
      <c r="F21" s="945"/>
      <c r="G21" s="945"/>
      <c r="H21" s="945"/>
      <c r="I21" s="945"/>
      <c r="J21" s="945"/>
      <c r="K21" s="945"/>
      <c r="L21" s="945"/>
      <c r="M21" s="945"/>
    </row>
    <row r="22" spans="1:30" s="357" customFormat="1" x14ac:dyDescent="0.2">
      <c r="A22" s="945" t="str">
        <f>gestion!V99</f>
        <v>dans cette catégorie et ses résultats pré-juvénile seront comptabilisés.</v>
      </c>
      <c r="B22" s="945"/>
      <c r="C22" s="945"/>
      <c r="D22" s="945"/>
      <c r="E22" s="945"/>
      <c r="F22" s="945"/>
      <c r="G22" s="945"/>
      <c r="H22" s="945"/>
      <c r="I22" s="945"/>
      <c r="J22" s="945"/>
      <c r="K22" s="945"/>
      <c r="L22" s="945"/>
      <c r="M22" s="945"/>
    </row>
    <row r="23" spans="1:30" ht="15" customHeight="1" x14ac:dyDescent="0.2">
      <c r="A23" s="355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55"/>
    </row>
    <row r="24" spans="1:30" ht="15" customHeight="1" x14ac:dyDescent="0.2">
      <c r="A24" s="846" t="s">
        <v>397</v>
      </c>
      <c r="B24" s="846"/>
      <c r="C24" s="846"/>
      <c r="D24" s="846"/>
      <c r="E24" s="846"/>
      <c r="F24" s="846"/>
      <c r="G24" s="846"/>
      <c r="H24" s="846"/>
      <c r="I24" s="846"/>
      <c r="J24" s="846"/>
      <c r="K24" s="846"/>
      <c r="L24" s="846"/>
      <c r="M24" s="846"/>
    </row>
    <row r="25" spans="1:30" ht="15" customHeight="1" x14ac:dyDescent="0.2">
      <c r="A25" s="256"/>
      <c r="B25" s="256"/>
      <c r="C25" s="256"/>
      <c r="D25" s="256"/>
      <c r="E25" s="256"/>
      <c r="F25" s="256"/>
      <c r="G25" s="256"/>
    </row>
    <row r="26" spans="1:30" ht="27.75" customHeight="1" thickBot="1" x14ac:dyDescent="0.25">
      <c r="A26" s="265" t="s">
        <v>394</v>
      </c>
      <c r="B26" s="331">
        <v>2</v>
      </c>
      <c r="C26" s="331">
        <v>3</v>
      </c>
      <c r="D26" s="331">
        <v>4</v>
      </c>
      <c r="E26" s="847">
        <v>5</v>
      </c>
      <c r="F26" s="847"/>
      <c r="G26" s="331">
        <v>6</v>
      </c>
      <c r="H26" s="847">
        <v>7</v>
      </c>
      <c r="I26" s="847"/>
      <c r="J26" s="268">
        <v>8</v>
      </c>
      <c r="K26" s="331">
        <v>9</v>
      </c>
      <c r="L26" s="331">
        <v>10</v>
      </c>
      <c r="M26" s="269">
        <v>11</v>
      </c>
    </row>
    <row r="27" spans="1:30" ht="15" customHeight="1" thickTop="1" x14ac:dyDescent="0.2">
      <c r="A27" s="270" t="s">
        <v>5</v>
      </c>
      <c r="B27" s="271" t="s">
        <v>291</v>
      </c>
      <c r="C27" s="271" t="s">
        <v>292</v>
      </c>
      <c r="D27" s="330" t="s">
        <v>400</v>
      </c>
      <c r="E27" s="845" t="s">
        <v>398</v>
      </c>
      <c r="F27" s="845"/>
      <c r="G27" s="271" t="s">
        <v>396</v>
      </c>
      <c r="H27" s="845" t="s">
        <v>395</v>
      </c>
      <c r="I27" s="845"/>
      <c r="J27" s="330" t="s">
        <v>399</v>
      </c>
      <c r="K27" s="271" t="s">
        <v>89</v>
      </c>
      <c r="L27" s="271" t="s">
        <v>90</v>
      </c>
      <c r="M27" s="274" t="s">
        <v>91</v>
      </c>
    </row>
    <row r="28" spans="1:30" x14ac:dyDescent="0.2">
      <c r="A28" s="225"/>
      <c r="B28" s="222"/>
      <c r="C28" s="222"/>
      <c r="D28" s="222"/>
      <c r="E28" s="222"/>
      <c r="F28" s="226"/>
    </row>
    <row r="29" spans="1:30" x14ac:dyDescent="0.2">
      <c r="A29" s="223" t="s">
        <v>419</v>
      </c>
      <c r="E29" s="225"/>
      <c r="F29" s="225"/>
    </row>
    <row r="30" spans="1:30" x14ac:dyDescent="0.2">
      <c r="A30" s="782" t="s">
        <v>481</v>
      </c>
      <c r="B30" s="782"/>
      <c r="C30" s="782"/>
      <c r="D30" s="782"/>
      <c r="E30" s="782"/>
      <c r="F30" s="782"/>
      <c r="G30" s="782"/>
      <c r="H30" s="782"/>
      <c r="I30" s="782"/>
      <c r="J30" s="782"/>
      <c r="K30" s="782"/>
      <c r="L30" s="782"/>
      <c r="M30" s="782"/>
    </row>
    <row r="31" spans="1:30" x14ac:dyDescent="0.2">
      <c r="A31" s="782" t="s">
        <v>480</v>
      </c>
      <c r="B31" s="782"/>
      <c r="C31" s="782"/>
      <c r="D31" s="782"/>
      <c r="E31" s="782"/>
      <c r="F31" s="782"/>
      <c r="G31" s="782"/>
      <c r="H31" s="782"/>
      <c r="I31" s="782"/>
      <c r="J31" s="782"/>
      <c r="K31" s="782"/>
      <c r="L31" s="782"/>
      <c r="M31" s="782"/>
    </row>
    <row r="32" spans="1:30" x14ac:dyDescent="0.2">
      <c r="A32" s="782" t="s">
        <v>479</v>
      </c>
      <c r="B32" s="782"/>
      <c r="C32" s="782"/>
      <c r="D32" s="782"/>
      <c r="E32" s="782"/>
      <c r="F32" s="782"/>
      <c r="G32" s="782"/>
      <c r="H32" s="782"/>
      <c r="I32" s="782"/>
      <c r="J32" s="782"/>
      <c r="K32" s="782"/>
      <c r="L32" s="782"/>
      <c r="M32" s="782"/>
    </row>
    <row r="33" spans="1:13" x14ac:dyDescent="0.2">
      <c r="A33" s="782" t="s">
        <v>482</v>
      </c>
      <c r="B33" s="782"/>
      <c r="C33" s="782"/>
      <c r="D33" s="782"/>
      <c r="E33" s="782"/>
      <c r="F33" s="782"/>
      <c r="G33" s="782"/>
      <c r="H33" s="782"/>
      <c r="I33" s="782"/>
      <c r="J33" s="782"/>
      <c r="K33" s="782"/>
      <c r="L33" s="782"/>
      <c r="M33" s="782"/>
    </row>
    <row r="34" spans="1:13" s="349" customFormat="1" x14ac:dyDescent="0.2">
      <c r="A34" s="939" t="str">
        <f>gestion!$V$49</f>
        <v>Seules les compétitions régionales inscrites ci-dessous sont éligibles pour les lauréats</v>
      </c>
      <c r="B34" s="939"/>
      <c r="C34" s="939"/>
      <c r="D34" s="939"/>
      <c r="E34" s="939"/>
      <c r="F34" s="939"/>
      <c r="G34" s="939"/>
      <c r="H34" s="939"/>
      <c r="I34" s="939"/>
      <c r="J34" s="939"/>
      <c r="K34" s="939"/>
      <c r="L34" s="939"/>
      <c r="M34" s="939"/>
    </row>
    <row r="35" spans="1:13" s="349" customFormat="1" x14ac:dyDescent="0.2">
      <c r="A35" s="939" t="str">
        <f>gestion!$V$79</f>
        <v xml:space="preserve">Si le bloc des quatres compétitions obligatoires de la région est rempli </v>
      </c>
      <c r="B35" s="939"/>
      <c r="C35" s="939"/>
      <c r="D35" s="939"/>
      <c r="E35" s="939"/>
      <c r="F35" s="939"/>
      <c r="G35" s="939"/>
      <c r="H35" s="939"/>
      <c r="I35" s="939"/>
      <c r="J35" s="939"/>
      <c r="K35" s="939"/>
      <c r="L35" s="939"/>
      <c r="M35" s="939"/>
    </row>
    <row r="36" spans="1:13" x14ac:dyDescent="0.2">
      <c r="A36" s="939" t="str">
        <f>gestion!$V$80</f>
        <v>alors l'atlhète aura le droit à une cinquième compétition de son choix.</v>
      </c>
      <c r="B36" s="939"/>
      <c r="C36" s="939"/>
      <c r="D36" s="939"/>
      <c r="E36" s="939"/>
      <c r="F36" s="939"/>
      <c r="G36" s="939"/>
      <c r="H36" s="939"/>
      <c r="I36" s="939"/>
      <c r="J36" s="939"/>
      <c r="K36" s="939"/>
      <c r="L36" s="939"/>
      <c r="M36" s="939"/>
    </row>
    <row r="37" spans="1:13" x14ac:dyDescent="0.2">
      <c r="A37" s="255" t="str">
        <f>gestion!$V$45</f>
        <v>Aucun point de participation n'est accordé.</v>
      </c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</row>
    <row r="38" spans="1:13" x14ac:dyDescent="0.2">
      <c r="A38" s="255" t="str">
        <f>gestion!$V$43</f>
        <v xml:space="preserve">N.B. :  Joindre une copie très lisible des résultats de compétition </v>
      </c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</row>
    <row r="39" spans="1:13" s="278" customFormat="1" x14ac:dyDescent="0.2">
      <c r="A39" s="811"/>
      <c r="B39" s="811"/>
      <c r="C39" s="811"/>
      <c r="D39" s="811"/>
      <c r="E39" s="811"/>
      <c r="F39" s="811"/>
      <c r="G39" s="210"/>
      <c r="H39" s="211"/>
      <c r="I39" s="210"/>
      <c r="J39" s="210"/>
      <c r="K39" s="210"/>
      <c r="L39" s="210"/>
      <c r="M39" s="210"/>
    </row>
    <row r="40" spans="1:13" s="278" customFormat="1" ht="27.75" customHeight="1" thickBot="1" x14ac:dyDescent="0.25">
      <c r="A40" s="277" t="s">
        <v>31</v>
      </c>
      <c r="B40" s="943" t="s">
        <v>567</v>
      </c>
      <c r="C40" s="944"/>
      <c r="D40" s="841" t="s">
        <v>388</v>
      </c>
      <c r="E40" s="842"/>
      <c r="F40" s="594" t="s">
        <v>389</v>
      </c>
      <c r="G40" s="934" t="s">
        <v>5</v>
      </c>
      <c r="H40" s="935"/>
      <c r="I40" s="934" t="s">
        <v>32</v>
      </c>
      <c r="J40" s="935"/>
      <c r="K40" s="940" t="s">
        <v>6</v>
      </c>
      <c r="L40" s="941"/>
    </row>
    <row r="41" spans="1:13" ht="13.5" thickTop="1" x14ac:dyDescent="0.2">
      <c r="A41" s="350" t="str">
        <f>+gestion!$X$12</f>
        <v>Invitation Rosemère</v>
      </c>
      <c r="B41" s="936"/>
      <c r="C41" s="937"/>
      <c r="D41" s="936"/>
      <c r="E41" s="937"/>
      <c r="F41" s="595"/>
      <c r="G41" s="936"/>
      <c r="H41" s="937"/>
      <c r="I41" s="936"/>
      <c r="J41" s="937"/>
      <c r="K41" s="936" t="str">
        <f>IF(OR(D41&lt;2,D41="",I41="",I41&lt;1,I41&gt;D41-1,F41="",F41&lt;=1,F41&gt;11,AND(D41&gt;=5,I41&gt;=5)),"",IF(D41&gt;=5,VLOOKUP(I41,tableau!$C$1:$M$6,HLOOKUP(F41,tableau!$C$1:$M$1,1,FALSE),FALSE),IF(D41=4,VLOOKUP(I41,tableau!$C$7:$M$9,HLOOKUP(F41,tableau!$C$1:$M$1,1,FALSE),FALSE),IF(D41=3,VLOOKUP(I41,tableau!$C$10:$M$11,HLOOKUP(F41,tableau!$C$1:$M$1,1,FALSE),FALSE),IF(D41=2,VLOOKUP(I41,tableau!$C$12:$M$12,HLOOKUP(F41,tableau!$C$1:$M$1,1,FALSE),FALSE),"")))))</f>
        <v/>
      </c>
      <c r="L41" s="942"/>
      <c r="M41" s="212"/>
    </row>
    <row r="42" spans="1:13" x14ac:dyDescent="0.2">
      <c r="A42" s="351" t="str">
        <f>+gestion!$W$15</f>
        <v>Invitation Lachute</v>
      </c>
      <c r="B42" s="819"/>
      <c r="C42" s="820"/>
      <c r="D42" s="819"/>
      <c r="E42" s="820"/>
      <c r="F42" s="526"/>
      <c r="G42" s="819"/>
      <c r="H42" s="820"/>
      <c r="I42" s="819"/>
      <c r="J42" s="820"/>
      <c r="K42" s="819" t="str">
        <f>IF(OR(D42&lt;2,D42="",I42="",I42&lt;1,I42&gt;D42-1,F42="",F42&lt;=1,F42&gt;11,AND(D42&gt;=5,I42&gt;=5)),"",IF(D42&gt;=5,VLOOKUP(I42,tableau!$C$1:$M$6,HLOOKUP(F42,tableau!$C$1:$M$1,1,FALSE),FALSE),IF(D42=4,VLOOKUP(I42,tableau!$C$7:$M$9,HLOOKUP(F42,tableau!$C$1:$M$1,1,FALSE),FALSE),IF(D42=3,VLOOKUP(I42,tableau!$C$10:$M$11,HLOOKUP(F42,tableau!$C$1:$M$1,1,FALSE),FALSE),IF(D42=2,VLOOKUP(I42,tableau!$C$12:$M$12,HLOOKUP(F42,tableau!$C$1:$M$1,1,FALSE),FALSE),"")))))</f>
        <v/>
      </c>
      <c r="L42" s="928"/>
      <c r="M42" s="212"/>
    </row>
    <row r="43" spans="1:13" x14ac:dyDescent="0.2">
      <c r="A43" s="351" t="str">
        <f>+gestion!$W$17</f>
        <v>Invitation Richard Gauthier</v>
      </c>
      <c r="B43" s="819"/>
      <c r="C43" s="820"/>
      <c r="D43" s="819"/>
      <c r="E43" s="820"/>
      <c r="F43" s="526"/>
      <c r="G43" s="819"/>
      <c r="H43" s="820"/>
      <c r="I43" s="819"/>
      <c r="J43" s="820"/>
      <c r="K43" s="819" t="str">
        <f>IF(OR(D43&lt;2,D43="",I43="",I43&lt;1,I43&gt;D43-1,F43="",F43&lt;=1,F43&gt;11,AND(D43&gt;=5,I43&gt;=5)),"",IF(D43&gt;=5,VLOOKUP(I43,tableau!$C$1:$M$6,HLOOKUP(F43,tableau!$C$1:$M$1,1,FALSE),FALSE),IF(D43=4,VLOOKUP(I43,tableau!$C$7:$M$9,HLOOKUP(F43,tableau!$C$1:$M$1,1,FALSE),FALSE),IF(D43=3,VLOOKUP(I43,tableau!$C$10:$M$11,HLOOKUP(F43,tableau!$C$1:$M$1,1,FALSE),FALSE),IF(D43=2,VLOOKUP(I43,tableau!$C$12:$M$12,HLOOKUP(F43,tableau!$C$1:$M$1,1,FALSE),FALSE),"")))))</f>
        <v/>
      </c>
      <c r="L43" s="928"/>
      <c r="M43" s="212"/>
    </row>
    <row r="44" spans="1:13" ht="13.5" thickBot="1" x14ac:dyDescent="0.25">
      <c r="A44" s="352" t="str">
        <f>+gestion!$W$18</f>
        <v>Invitation St-Eustache</v>
      </c>
      <c r="B44" s="929"/>
      <c r="C44" s="930"/>
      <c r="D44" s="929"/>
      <c r="E44" s="930"/>
      <c r="F44" s="596"/>
      <c r="G44" s="929"/>
      <c r="H44" s="930"/>
      <c r="I44" s="929"/>
      <c r="J44" s="930"/>
      <c r="K44" s="837" t="str">
        <f>IF(OR(D44&lt;2,D44="",I44="",I44&lt;1,I44&gt;D44-1,F44="",F44&lt;=1,F44&gt;11,AND(D44&gt;=5,I44&gt;=5)),"",IF(D44&gt;=5,VLOOKUP(I44,tableau!$C$1:$M$6,HLOOKUP(F44,tableau!$C$1:$M$1,1,FALSE),FALSE),IF(D44=4,VLOOKUP(I44,tableau!$C$7:$M$9,HLOOKUP(F44,tableau!$C$1:$M$1,1,FALSE),FALSE),IF(D44=3,VLOOKUP(I44,tableau!$C$10:$M$11,HLOOKUP(F44,tableau!$C$1:$M$1,1,FALSE),FALSE),IF(D44=2,VLOOKUP(I44,tableau!$C$12:$M$12,HLOOKUP(F44,tableau!$C$1:$M$1,1,FALSE),FALSE),"")))))</f>
        <v/>
      </c>
      <c r="L44" s="931"/>
      <c r="M44" s="212"/>
    </row>
    <row r="45" spans="1:13" ht="13.5" thickTop="1" x14ac:dyDescent="0.2">
      <c r="A45" s="283" t="str">
        <f>+gestion!$W$24</f>
        <v>Au choix</v>
      </c>
      <c r="B45" s="839"/>
      <c r="C45" s="840"/>
      <c r="D45" s="839"/>
      <c r="E45" s="840"/>
      <c r="F45" s="597"/>
      <c r="G45" s="936"/>
      <c r="H45" s="937"/>
      <c r="I45" s="936"/>
      <c r="J45" s="937"/>
      <c r="K45" s="932" t="str">
        <f>IF(OR(D45&lt;2,D45="",I45="",I45&lt;1,I45&gt;D45-1,F45="",F45&lt;=1,F45&gt;11,AND(D45&gt;=5,I45&gt;=5)),"",IF(D45&gt;=5,VLOOKUP(I45,tableau!$C$1:$M$6,HLOOKUP(F45,tableau!$C$1:$M$1,1,FALSE),FALSE),IF(D45=4,VLOOKUP(I45,tableau!$C$7:$M$9,HLOOKUP(F45,tableau!$C$1:$M$1,1,FALSE),FALSE),IF(D45=3,VLOOKUP(I45,tableau!$C$10:$M$11,HLOOKUP(F45,tableau!$C$1:$M$1,1,FALSE),FALSE),IF(D45=2,VLOOKUP(I45,tableau!$C$12:$M$12,HLOOKUP(F45,tableau!$C$1:$M$1,1,FALSE),FALSE),"")))))</f>
        <v/>
      </c>
      <c r="L45" s="933"/>
      <c r="M45" s="212"/>
    </row>
    <row r="46" spans="1:13" s="264" customFormat="1" x14ac:dyDescent="0.2">
      <c r="A46" s="938" t="s">
        <v>413</v>
      </c>
      <c r="B46" s="938"/>
      <c r="C46" s="938"/>
      <c r="D46" s="938"/>
      <c r="E46" s="938"/>
      <c r="F46" s="938"/>
      <c r="G46" s="938"/>
      <c r="H46" s="938"/>
      <c r="I46" s="938"/>
      <c r="J46" s="938"/>
      <c r="K46" s="927">
        <f>SUM(K41:L45)</f>
        <v>0</v>
      </c>
      <c r="L46" s="927"/>
    </row>
    <row r="47" spans="1:13" x14ac:dyDescent="0.2">
      <c r="A47" s="282" t="str">
        <f>+gestion!$W$22</f>
        <v>STAR Michel-Proulx</v>
      </c>
      <c r="B47" s="837"/>
      <c r="C47" s="838"/>
      <c r="D47" s="837"/>
      <c r="E47" s="838"/>
      <c r="F47" s="947"/>
      <c r="G47" s="826"/>
      <c r="H47" s="827"/>
      <c r="I47" s="837"/>
      <c r="J47" s="838"/>
      <c r="K47" s="830" t="str">
        <f>IF(OR(D47&lt;2,D47="",I47="",I47&lt;1,I47&gt;D47-1,F47="",F47&lt;=1,F47&gt;11,AND(D47&gt;=5,I47&gt;=5)),"",IF(D47&gt;=5,VLOOKUP(I47,tableau!$C$1:$M$6,HLOOKUP(F47,tableau!$C$1:$M$1,1,FALSE),FALSE),IF(D47=4,VLOOKUP(I47,tableau!$C$7:$M$9,HLOOKUP(F47,tableau!$C$1:$M$1,1,FALSE),FALSE),IF(D47=3,VLOOKUP(I47,tableau!$C$10:$M$11,HLOOKUP(F47,tableau!$C$1:$M$1,1,FALSE),FALSE),IF(D47=2,VLOOKUP(I47,tableau!$C$12:$M$12,HLOOKUP(F47,tableau!$C$1:$M$1,1,FALSE),FALSE),"")))))</f>
        <v/>
      </c>
      <c r="L47" s="831"/>
      <c r="M47" s="212"/>
    </row>
    <row r="48" spans="1:13" x14ac:dyDescent="0.2">
      <c r="A48" s="283" t="str">
        <f>gestion!$X$21</f>
        <v>Finale Régionale</v>
      </c>
      <c r="B48" s="839"/>
      <c r="C48" s="840"/>
      <c r="D48" s="839"/>
      <c r="E48" s="840"/>
      <c r="F48" s="948"/>
      <c r="G48" s="828"/>
      <c r="H48" s="829"/>
      <c r="I48" s="839"/>
      <c r="J48" s="840"/>
      <c r="K48" s="832"/>
      <c r="L48" s="833"/>
      <c r="M48" s="212"/>
    </row>
    <row r="49" spans="1:13" x14ac:dyDescent="0.2">
      <c r="A49" s="282" t="str">
        <f>+gestion!$W$22</f>
        <v>STAR Michel-Proulx</v>
      </c>
      <c r="B49" s="848"/>
      <c r="C49" s="848"/>
      <c r="D49" s="848"/>
      <c r="E49" s="848"/>
      <c r="F49" s="947"/>
      <c r="G49" s="826"/>
      <c r="H49" s="827"/>
      <c r="I49" s="837"/>
      <c r="J49" s="838"/>
      <c r="K49" s="830">
        <f>IF(ISTEXT(I49)=TRUE,0,IF(I49&gt;=1,IF(I49&gt;=11,1,HLOOKUP(I49,tableau!$C$16:$L$18,2,FALSE)),0))</f>
        <v>0</v>
      </c>
      <c r="L49" s="831"/>
      <c r="M49" s="212"/>
    </row>
    <row r="50" spans="1:13" x14ac:dyDescent="0.2">
      <c r="A50" s="283" t="str">
        <f>+gestion!$X$16</f>
        <v>Finale Provinciale</v>
      </c>
      <c r="B50" s="848"/>
      <c r="C50" s="848"/>
      <c r="D50" s="848"/>
      <c r="E50" s="848"/>
      <c r="F50" s="948"/>
      <c r="G50" s="828"/>
      <c r="H50" s="829"/>
      <c r="I50" s="839"/>
      <c r="J50" s="840"/>
      <c r="K50" s="832"/>
      <c r="L50" s="833"/>
      <c r="M50" s="212"/>
    </row>
    <row r="51" spans="1:13" s="264" customFormat="1" x14ac:dyDescent="0.2">
      <c r="A51" s="593"/>
      <c r="D51" s="593"/>
      <c r="E51" s="593"/>
      <c r="F51" s="593"/>
      <c r="G51" s="593"/>
      <c r="H51" s="593"/>
      <c r="I51" s="593"/>
      <c r="J51" s="527" t="s">
        <v>36</v>
      </c>
      <c r="K51" s="920">
        <f>SUM(K46:L50)</f>
        <v>0</v>
      </c>
      <c r="L51" s="920"/>
    </row>
    <row r="55" spans="1:13" x14ac:dyDescent="0.2">
      <c r="B55" s="339" t="s">
        <v>52</v>
      </c>
      <c r="C55" s="339"/>
      <c r="F55" s="781" t="str">
        <f>+'données a remplir'!$F$8</f>
        <v/>
      </c>
      <c r="G55" s="781"/>
      <c r="H55" s="781"/>
      <c r="I55" s="781"/>
      <c r="J55" s="781"/>
      <c r="L55" s="212"/>
      <c r="M55" s="212"/>
    </row>
    <row r="56" spans="1:13" x14ac:dyDescent="0.2">
      <c r="B56" s="339"/>
      <c r="C56" s="245"/>
      <c r="F56" s="245"/>
      <c r="G56" s="245"/>
      <c r="H56" s="245"/>
      <c r="I56" s="245"/>
      <c r="J56" s="245"/>
      <c r="L56" s="212"/>
      <c r="M56" s="212"/>
    </row>
    <row r="57" spans="1:13" x14ac:dyDescent="0.2">
      <c r="B57" s="339" t="s">
        <v>53</v>
      </c>
      <c r="C57" s="339"/>
      <c r="F57" s="781" t="str">
        <f>+'données a remplir'!$F$9</f>
        <v/>
      </c>
      <c r="G57" s="781"/>
      <c r="H57" s="781"/>
      <c r="I57" s="781"/>
      <c r="J57" s="781"/>
      <c r="L57" s="212"/>
      <c r="M57" s="212"/>
    </row>
    <row r="58" spans="1:13" x14ac:dyDescent="0.2">
      <c r="B58" s="339"/>
      <c r="C58" s="245"/>
      <c r="F58" s="245"/>
      <c r="G58" s="245"/>
      <c r="H58" s="245"/>
      <c r="I58" s="245"/>
      <c r="J58" s="245"/>
      <c r="L58" s="212"/>
      <c r="M58" s="212"/>
    </row>
    <row r="59" spans="1:13" x14ac:dyDescent="0.2">
      <c r="B59" s="780" t="s">
        <v>54</v>
      </c>
      <c r="C59" s="780"/>
      <c r="F59" s="781" t="str">
        <f>+'données a remplir'!$F$10</f>
        <v/>
      </c>
      <c r="G59" s="781"/>
      <c r="H59" s="781"/>
      <c r="I59" s="781"/>
      <c r="J59" s="781"/>
      <c r="L59" s="212"/>
      <c r="M59" s="212"/>
    </row>
  </sheetData>
  <sheetProtection algorithmName="SHA-512" hashValue="eLZ2kLXiTT1dv4OHUnBJ/DUEdU2MXVO7UaE3dctMnoNFCMgqiuiCkKxH7gAbR83SUBpwhyjDuBTJmWLyu3QlXA==" saltValue="YpmBUhZuzW7slodB3NCK0w==" spinCount="100000" sheet="1"/>
  <protectedRanges>
    <protectedRange sqref="B8:F10 J8:M10" name="Plage1_3_1"/>
    <protectedRange sqref="B41 B45 D41:J45 D47:J50" name="Plage2_1"/>
  </protectedRanges>
  <mergeCells count="89">
    <mergeCell ref="I45:J45"/>
    <mergeCell ref="K47:L48"/>
    <mergeCell ref="A15:M15"/>
    <mergeCell ref="F55:J55"/>
    <mergeCell ref="F57:J57"/>
    <mergeCell ref="B47:C48"/>
    <mergeCell ref="D47:E48"/>
    <mergeCell ref="K45:L45"/>
    <mergeCell ref="B49:C50"/>
    <mergeCell ref="D49:E50"/>
    <mergeCell ref="F49:F50"/>
    <mergeCell ref="G49:H50"/>
    <mergeCell ref="B44:C44"/>
    <mergeCell ref="D44:E44"/>
    <mergeCell ref="B45:C45"/>
    <mergeCell ref="D45:E45"/>
    <mergeCell ref="G45:H45"/>
    <mergeCell ref="H9:I9"/>
    <mergeCell ref="B11:C11"/>
    <mergeCell ref="D11:E11"/>
    <mergeCell ref="F11:G11"/>
    <mergeCell ref="A36:M36"/>
    <mergeCell ref="E27:F27"/>
    <mergeCell ref="H27:I27"/>
    <mergeCell ref="A31:M31"/>
    <mergeCell ref="E26:F26"/>
    <mergeCell ref="H26:I26"/>
    <mergeCell ref="A19:M19"/>
    <mergeCell ref="A30:M30"/>
    <mergeCell ref="A20:M20"/>
    <mergeCell ref="A21:M21"/>
    <mergeCell ref="A22:M22"/>
    <mergeCell ref="B59:C59"/>
    <mergeCell ref="F59:J59"/>
    <mergeCell ref="A35:M35"/>
    <mergeCell ref="A32:M32"/>
    <mergeCell ref="A33:M33"/>
    <mergeCell ref="A34:M34"/>
    <mergeCell ref="A39:F39"/>
    <mergeCell ref="B40:C40"/>
    <mergeCell ref="D40:E40"/>
    <mergeCell ref="B41:C41"/>
    <mergeCell ref="D41:E41"/>
    <mergeCell ref="G40:H40"/>
    <mergeCell ref="I40:J40"/>
    <mergeCell ref="B42:C42"/>
    <mergeCell ref="D42:E42"/>
    <mergeCell ref="K40:L40"/>
    <mergeCell ref="A24:M24"/>
    <mergeCell ref="B10:F10"/>
    <mergeCell ref="H10:I10"/>
    <mergeCell ref="J10:M10"/>
    <mergeCell ref="H11:I11"/>
    <mergeCell ref="B12:F12"/>
    <mergeCell ref="H12:I12"/>
    <mergeCell ref="J12:M12"/>
    <mergeCell ref="A16:M16"/>
    <mergeCell ref="A17:M17"/>
    <mergeCell ref="A18:M18"/>
    <mergeCell ref="B8:F8"/>
    <mergeCell ref="H8:I8"/>
    <mergeCell ref="A2:M2"/>
    <mergeCell ref="A3:M3"/>
    <mergeCell ref="A4:M4"/>
    <mergeCell ref="A5:M5"/>
    <mergeCell ref="A6:M6"/>
    <mergeCell ref="J8:M8"/>
    <mergeCell ref="G41:H41"/>
    <mergeCell ref="I41:J41"/>
    <mergeCell ref="K41:L41"/>
    <mergeCell ref="G42:H42"/>
    <mergeCell ref="I42:J42"/>
    <mergeCell ref="K42:L42"/>
    <mergeCell ref="K43:L43"/>
    <mergeCell ref="G44:H44"/>
    <mergeCell ref="I44:J44"/>
    <mergeCell ref="K44:L44"/>
    <mergeCell ref="K51:L51"/>
    <mergeCell ref="A46:J46"/>
    <mergeCell ref="K46:L46"/>
    <mergeCell ref="F47:F48"/>
    <mergeCell ref="G47:H48"/>
    <mergeCell ref="I47:J48"/>
    <mergeCell ref="B43:C43"/>
    <mergeCell ref="D43:E43"/>
    <mergeCell ref="G43:H43"/>
    <mergeCell ref="I43:J43"/>
    <mergeCell ref="I49:J50"/>
    <mergeCell ref="K49:L50"/>
  </mergeCells>
  <printOptions horizontalCentered="1"/>
  <pageMargins left="0" right="0" top="0.55118110236220474" bottom="0.35433070866141736" header="0.31496062992125984" footer="0.31496062992125984"/>
  <pageSetup scale="83" orientation="portrait" r:id="rId1"/>
  <headerFooter>
    <oddHeader>&amp;LLauréats 2019</oddHeader>
    <oddFooter>&amp;LCandidat 2&amp;C&amp;14PATINAGE LAURENTIDES&amp;R&amp;A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tabColor rgb="FF92D050"/>
  </sheetPr>
  <dimension ref="A1:AD59"/>
  <sheetViews>
    <sheetView showGridLines="0" topLeftCell="A39" zoomScaleNormal="100" workbookViewId="0">
      <selection activeCell="K41" sqref="K41:L51"/>
    </sheetView>
  </sheetViews>
  <sheetFormatPr baseColWidth="10" defaultRowHeight="12.75" x14ac:dyDescent="0.2"/>
  <cols>
    <col min="1" max="1" width="25.85546875" style="210" customWidth="1"/>
    <col min="2" max="3" width="8" style="210" customWidth="1"/>
    <col min="4" max="4" width="8.85546875" style="210" customWidth="1"/>
    <col min="5" max="5" width="8" style="210" customWidth="1"/>
    <col min="6" max="6" width="11.42578125" style="210" customWidth="1"/>
    <col min="7" max="7" width="8" style="210" customWidth="1"/>
    <col min="8" max="8" width="8" style="211" customWidth="1"/>
    <col min="9" max="12" width="8" style="210" customWidth="1"/>
    <col min="13" max="13" width="7.28515625" style="210" customWidth="1"/>
    <col min="14" max="16384" width="11.42578125" style="212"/>
  </cols>
  <sheetData>
    <row r="1" spans="1:13" x14ac:dyDescent="0.2">
      <c r="A1" s="209"/>
      <c r="B1" s="209"/>
      <c r="C1" s="209"/>
      <c r="D1" s="209"/>
      <c r="E1" s="209"/>
      <c r="F1" s="209"/>
    </row>
    <row r="2" spans="1:13" x14ac:dyDescent="0.2">
      <c r="A2" s="794" t="s">
        <v>14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</row>
    <row r="3" spans="1:13" x14ac:dyDescent="0.2">
      <c r="A3" s="795" t="s">
        <v>43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</row>
    <row r="4" spans="1:13" s="214" customForma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</row>
    <row r="5" spans="1:13" s="214" customFormat="1" ht="15.75" customHeight="1" x14ac:dyDescent="0.25">
      <c r="A5" s="799" t="s">
        <v>5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</row>
    <row r="6" spans="1:13" s="214" customFormat="1" ht="15.75" customHeight="1" x14ac:dyDescent="0.2">
      <c r="A6" s="801" t="str">
        <f>gestion!B51</f>
        <v xml:space="preserve"> PATINEUSE RÉGIONALE STAR 5</v>
      </c>
      <c r="B6" s="801"/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1"/>
    </row>
    <row r="8" spans="1:13" x14ac:dyDescent="0.2">
      <c r="A8" s="216" t="s">
        <v>48</v>
      </c>
      <c r="B8" s="790"/>
      <c r="C8" s="790"/>
      <c r="D8" s="790"/>
      <c r="E8" s="790"/>
      <c r="F8" s="790"/>
      <c r="H8" s="800" t="s">
        <v>51</v>
      </c>
      <c r="I8" s="800"/>
      <c r="J8" s="807"/>
      <c r="K8" s="807"/>
      <c r="L8" s="807"/>
      <c r="M8" s="807"/>
    </row>
    <row r="9" spans="1:13" x14ac:dyDescent="0.2">
      <c r="A9" s="216"/>
      <c r="B9" s="217"/>
      <c r="C9" s="217"/>
      <c r="D9" s="217"/>
      <c r="E9" s="217"/>
      <c r="F9" s="217"/>
      <c r="H9" s="800"/>
      <c r="I9" s="800"/>
      <c r="J9" s="307"/>
      <c r="K9" s="308"/>
      <c r="L9" s="308"/>
      <c r="M9" s="308"/>
    </row>
    <row r="10" spans="1:13" x14ac:dyDescent="0.2">
      <c r="A10" s="216" t="s">
        <v>74</v>
      </c>
      <c r="B10" s="790"/>
      <c r="C10" s="790"/>
      <c r="D10" s="790"/>
      <c r="E10" s="790"/>
      <c r="F10" s="790"/>
      <c r="H10" s="800" t="s">
        <v>13</v>
      </c>
      <c r="I10" s="800"/>
      <c r="J10" s="807"/>
      <c r="K10" s="807"/>
      <c r="L10" s="807"/>
      <c r="M10" s="807"/>
    </row>
    <row r="11" spans="1:13" x14ac:dyDescent="0.2">
      <c r="A11" s="340"/>
      <c r="B11" s="802"/>
      <c r="C11" s="802"/>
      <c r="D11" s="800"/>
      <c r="E11" s="800"/>
      <c r="F11" s="802"/>
      <c r="G11" s="802"/>
      <c r="H11" s="800"/>
      <c r="I11" s="800"/>
      <c r="J11" s="309"/>
      <c r="K11" s="309"/>
      <c r="L11" s="309"/>
      <c r="M11" s="309"/>
    </row>
    <row r="12" spans="1:13" x14ac:dyDescent="0.2">
      <c r="A12" s="340" t="s">
        <v>50</v>
      </c>
      <c r="B12" s="790">
        <f>'données a remplir'!E7</f>
        <v>0</v>
      </c>
      <c r="C12" s="790"/>
      <c r="D12" s="790"/>
      <c r="E12" s="790"/>
      <c r="F12" s="790"/>
      <c r="H12" s="808" t="s">
        <v>380</v>
      </c>
      <c r="I12" s="808"/>
      <c r="J12" s="807">
        <f>'données a remplir'!E6</f>
        <v>0</v>
      </c>
      <c r="K12" s="807" t="str">
        <f>+'données a remplir'!F6</f>
        <v/>
      </c>
      <c r="L12" s="807"/>
      <c r="M12" s="807"/>
    </row>
    <row r="13" spans="1:13" x14ac:dyDescent="0.2">
      <c r="A13" s="220"/>
      <c r="B13" s="221"/>
      <c r="C13" s="221"/>
      <c r="D13" s="220"/>
      <c r="E13" s="222"/>
      <c r="F13" s="222"/>
    </row>
    <row r="14" spans="1:13" x14ac:dyDescent="0.2">
      <c r="A14" s="356" t="s">
        <v>415</v>
      </c>
      <c r="B14" s="221"/>
      <c r="C14" s="221"/>
      <c r="D14" s="220"/>
      <c r="E14" s="222"/>
      <c r="F14" s="222"/>
    </row>
    <row r="15" spans="1:13" x14ac:dyDescent="0.2">
      <c r="A15" s="945" t="str">
        <f>gestion!$V$41</f>
        <v>Chaque Club enverra 3 candidatures.</v>
      </c>
      <c r="B15" s="945"/>
      <c r="C15" s="945"/>
      <c r="D15" s="945"/>
      <c r="E15" s="945"/>
      <c r="F15" s="945"/>
      <c r="G15" s="945"/>
      <c r="H15" s="945"/>
      <c r="I15" s="945"/>
      <c r="J15" s="945"/>
      <c r="K15" s="945"/>
      <c r="L15" s="945"/>
      <c r="M15" s="945"/>
    </row>
    <row r="16" spans="1:13" s="357" customFormat="1" x14ac:dyDescent="0.2">
      <c r="A16" s="945" t="str">
        <f>_xlfn.CONCAT(gestion!$V$95," 1 juillet")</f>
        <v>Limite d'âge :        Fille :       Ne pas avoir 13 ans au 1 juillet</v>
      </c>
      <c r="B16" s="945"/>
      <c r="C16" s="945"/>
      <c r="D16" s="945"/>
      <c r="E16" s="945"/>
      <c r="F16" s="945"/>
      <c r="G16" s="945"/>
      <c r="H16" s="945"/>
      <c r="I16" s="945"/>
      <c r="J16" s="945"/>
      <c r="K16" s="945"/>
      <c r="L16" s="945"/>
      <c r="M16" s="945"/>
    </row>
    <row r="17" spans="1:30" ht="12.6" customHeight="1" x14ac:dyDescent="0.2">
      <c r="A17" s="952" t="s">
        <v>581</v>
      </c>
      <c r="B17" s="952"/>
      <c r="C17" s="952"/>
      <c r="D17" s="952"/>
      <c r="E17" s="952"/>
      <c r="F17" s="952"/>
      <c r="G17" s="952"/>
      <c r="H17" s="952"/>
      <c r="I17" s="952"/>
      <c r="J17" s="952"/>
      <c r="K17" s="952"/>
      <c r="L17" s="952"/>
      <c r="M17" s="952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</row>
    <row r="18" spans="1:30" ht="12.6" customHeight="1" x14ac:dyDescent="0.2">
      <c r="A18" s="952" t="s">
        <v>580</v>
      </c>
      <c r="B18" s="952"/>
      <c r="C18" s="952"/>
      <c r="D18" s="952"/>
      <c r="E18" s="952"/>
      <c r="F18" s="952"/>
      <c r="G18" s="952"/>
      <c r="H18" s="952"/>
      <c r="I18" s="952"/>
      <c r="J18" s="952"/>
      <c r="K18" s="952"/>
      <c r="L18" s="952"/>
      <c r="M18" s="952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</row>
    <row r="19" spans="1:30" s="357" customFormat="1" x14ac:dyDescent="0.2">
      <c r="A19" s="945" t="str">
        <f>_xlfn.CONCAT(gestion!V96," ",gestion!B12)</f>
        <v>Avoir compétitionné la majorité des compétitions dans la catégorie Star 5 au cours de la saison 2019</v>
      </c>
      <c r="B19" s="945"/>
      <c r="C19" s="945"/>
      <c r="D19" s="945"/>
      <c r="E19" s="945"/>
      <c r="F19" s="945"/>
      <c r="G19" s="945"/>
      <c r="H19" s="945"/>
      <c r="I19" s="945"/>
      <c r="J19" s="945"/>
      <c r="K19" s="945"/>
      <c r="L19" s="945"/>
      <c r="M19" s="945"/>
    </row>
    <row r="20" spans="1:30" s="357" customFormat="1" x14ac:dyDescent="0.2">
      <c r="A20" s="945" t="str">
        <f>_xlfn.CONCAT(gestion!V92," ",gestion!V94)</f>
        <v>Si un patineur/patineuse a participé a une compétition provinciale autre que Star-Michel-Proulx,  il n'est pas éligible dans cette catégorie.</v>
      </c>
      <c r="B20" s="945"/>
      <c r="C20" s="945"/>
      <c r="D20" s="945"/>
      <c r="E20" s="945"/>
      <c r="F20" s="945"/>
      <c r="G20" s="945"/>
      <c r="H20" s="945"/>
      <c r="I20" s="945"/>
      <c r="J20" s="945"/>
      <c r="K20" s="945"/>
      <c r="L20" s="945"/>
      <c r="M20" s="945"/>
    </row>
    <row r="21" spans="1:30" s="357" customFormat="1" x14ac:dyDescent="0.2">
      <c r="A21" s="945" t="str">
        <f>gestion!V97</f>
        <v>Si un patineur/patineuse compétitionne moins de 3 fois dans la catégorie sans limite et/ou pré-juvénile, il doit être inscrit</v>
      </c>
      <c r="B21" s="945"/>
      <c r="C21" s="945"/>
      <c r="D21" s="945"/>
      <c r="E21" s="945"/>
      <c r="F21" s="945"/>
      <c r="G21" s="945"/>
      <c r="H21" s="945"/>
      <c r="I21" s="945"/>
      <c r="J21" s="945"/>
      <c r="K21" s="945"/>
      <c r="L21" s="945"/>
      <c r="M21" s="945"/>
    </row>
    <row r="22" spans="1:30" s="357" customFormat="1" x14ac:dyDescent="0.2">
      <c r="A22" s="945" t="str">
        <f>gestion!V99</f>
        <v>dans cette catégorie et ses résultats pré-juvénile seront comptabilisés.</v>
      </c>
      <c r="B22" s="945"/>
      <c r="C22" s="945"/>
      <c r="D22" s="945"/>
      <c r="E22" s="945"/>
      <c r="F22" s="945"/>
      <c r="G22" s="945"/>
      <c r="H22" s="945"/>
      <c r="I22" s="945"/>
      <c r="J22" s="945"/>
      <c r="K22" s="945"/>
      <c r="L22" s="945"/>
      <c r="M22" s="945"/>
    </row>
    <row r="23" spans="1:30" s="357" customFormat="1" x14ac:dyDescent="0.2">
      <c r="A23" s="355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55"/>
    </row>
    <row r="24" spans="1:30" ht="15" customHeight="1" x14ac:dyDescent="0.2">
      <c r="A24" s="846" t="s">
        <v>397</v>
      </c>
      <c r="B24" s="846"/>
      <c r="C24" s="846"/>
      <c r="D24" s="846"/>
      <c r="E24" s="846"/>
      <c r="F24" s="846"/>
      <c r="G24" s="846"/>
      <c r="H24" s="846"/>
      <c r="I24" s="846"/>
      <c r="J24" s="846"/>
      <c r="K24" s="846"/>
      <c r="L24" s="846"/>
      <c r="M24" s="846"/>
    </row>
    <row r="25" spans="1:30" ht="15" customHeight="1" x14ac:dyDescent="0.2">
      <c r="A25" s="256"/>
      <c r="B25" s="256"/>
      <c r="C25" s="256"/>
      <c r="D25" s="256"/>
      <c r="E25" s="256"/>
      <c r="F25" s="256"/>
      <c r="G25" s="256"/>
    </row>
    <row r="26" spans="1:30" ht="15" customHeight="1" thickBot="1" x14ac:dyDescent="0.25">
      <c r="A26" s="265" t="s">
        <v>394</v>
      </c>
      <c r="B26" s="331">
        <v>2</v>
      </c>
      <c r="C26" s="331">
        <v>3</v>
      </c>
      <c r="D26" s="331">
        <v>4</v>
      </c>
      <c r="E26" s="847">
        <v>5</v>
      </c>
      <c r="F26" s="847"/>
      <c r="G26" s="331">
        <v>6</v>
      </c>
      <c r="H26" s="847">
        <v>7</v>
      </c>
      <c r="I26" s="847"/>
      <c r="J26" s="268">
        <v>8</v>
      </c>
      <c r="K26" s="331">
        <v>9</v>
      </c>
      <c r="L26" s="331">
        <v>10</v>
      </c>
      <c r="M26" s="269">
        <v>11</v>
      </c>
    </row>
    <row r="27" spans="1:30" ht="27.75" customHeight="1" thickTop="1" x14ac:dyDescent="0.2">
      <c r="A27" s="270" t="s">
        <v>5</v>
      </c>
      <c r="B27" s="271" t="s">
        <v>291</v>
      </c>
      <c r="C27" s="271" t="s">
        <v>292</v>
      </c>
      <c r="D27" s="330" t="s">
        <v>400</v>
      </c>
      <c r="E27" s="845" t="s">
        <v>398</v>
      </c>
      <c r="F27" s="845"/>
      <c r="G27" s="271" t="s">
        <v>396</v>
      </c>
      <c r="H27" s="845" t="s">
        <v>395</v>
      </c>
      <c r="I27" s="845"/>
      <c r="J27" s="330" t="s">
        <v>399</v>
      </c>
      <c r="K27" s="271" t="s">
        <v>89</v>
      </c>
      <c r="L27" s="271" t="s">
        <v>90</v>
      </c>
      <c r="M27" s="274" t="s">
        <v>91</v>
      </c>
    </row>
    <row r="28" spans="1:30" ht="15" customHeight="1" x14ac:dyDescent="0.2">
      <c r="A28" s="225"/>
      <c r="B28" s="222"/>
      <c r="C28" s="222"/>
      <c r="D28" s="222"/>
      <c r="E28" s="222"/>
      <c r="F28" s="226"/>
    </row>
    <row r="29" spans="1:30" x14ac:dyDescent="0.2">
      <c r="A29" s="223" t="s">
        <v>419</v>
      </c>
      <c r="E29" s="225"/>
      <c r="F29" s="225"/>
    </row>
    <row r="30" spans="1:30" x14ac:dyDescent="0.2">
      <c r="A30" s="782" t="s">
        <v>481</v>
      </c>
      <c r="B30" s="782"/>
      <c r="C30" s="782"/>
      <c r="D30" s="782"/>
      <c r="E30" s="782"/>
      <c r="F30" s="782"/>
      <c r="G30" s="782"/>
      <c r="H30" s="782"/>
      <c r="I30" s="782"/>
      <c r="J30" s="782"/>
      <c r="K30" s="782"/>
      <c r="L30" s="782"/>
      <c r="M30" s="782"/>
    </row>
    <row r="31" spans="1:30" x14ac:dyDescent="0.2">
      <c r="A31" s="782" t="s">
        <v>480</v>
      </c>
      <c r="B31" s="782"/>
      <c r="C31" s="782"/>
      <c r="D31" s="782"/>
      <c r="E31" s="782"/>
      <c r="F31" s="782"/>
      <c r="G31" s="782"/>
      <c r="H31" s="782"/>
      <c r="I31" s="782"/>
      <c r="J31" s="782"/>
      <c r="K31" s="782"/>
      <c r="L31" s="782"/>
      <c r="M31" s="782"/>
    </row>
    <row r="32" spans="1:30" x14ac:dyDescent="0.2">
      <c r="A32" s="782" t="s">
        <v>479</v>
      </c>
      <c r="B32" s="782"/>
      <c r="C32" s="782"/>
      <c r="D32" s="782"/>
      <c r="E32" s="782"/>
      <c r="F32" s="782"/>
      <c r="G32" s="782"/>
      <c r="H32" s="782"/>
      <c r="I32" s="782"/>
      <c r="J32" s="782"/>
      <c r="K32" s="782"/>
      <c r="L32" s="782"/>
      <c r="M32" s="782"/>
    </row>
    <row r="33" spans="1:13" x14ac:dyDescent="0.2">
      <c r="A33" s="782" t="s">
        <v>482</v>
      </c>
      <c r="B33" s="782"/>
      <c r="C33" s="782"/>
      <c r="D33" s="782"/>
      <c r="E33" s="782"/>
      <c r="F33" s="782"/>
      <c r="G33" s="782"/>
      <c r="H33" s="782"/>
      <c r="I33" s="782"/>
      <c r="J33" s="782"/>
      <c r="K33" s="782"/>
      <c r="L33" s="782"/>
      <c r="M33" s="782"/>
    </row>
    <row r="34" spans="1:13" s="349" customFormat="1" x14ac:dyDescent="0.2">
      <c r="A34" s="939" t="str">
        <f>gestion!$V$49</f>
        <v>Seules les compétitions régionales inscrites ci-dessous sont éligibles pour les lauréats</v>
      </c>
      <c r="B34" s="939"/>
      <c r="C34" s="939"/>
      <c r="D34" s="939"/>
      <c r="E34" s="939"/>
      <c r="F34" s="939"/>
      <c r="G34" s="939"/>
      <c r="H34" s="939"/>
      <c r="I34" s="939"/>
      <c r="J34" s="939"/>
      <c r="K34" s="939"/>
      <c r="L34" s="939"/>
      <c r="M34" s="939"/>
    </row>
    <row r="35" spans="1:13" s="349" customFormat="1" x14ac:dyDescent="0.2">
      <c r="A35" s="939" t="str">
        <f>gestion!$V$79</f>
        <v xml:space="preserve">Si le bloc des quatres compétitions obligatoires de la région est rempli </v>
      </c>
      <c r="B35" s="939"/>
      <c r="C35" s="939"/>
      <c r="D35" s="939"/>
      <c r="E35" s="939"/>
      <c r="F35" s="939"/>
      <c r="G35" s="939"/>
      <c r="H35" s="939"/>
      <c r="I35" s="939"/>
      <c r="J35" s="939"/>
      <c r="K35" s="939"/>
      <c r="L35" s="939"/>
      <c r="M35" s="939"/>
    </row>
    <row r="36" spans="1:13" s="349" customFormat="1" x14ac:dyDescent="0.2">
      <c r="A36" s="939" t="str">
        <f>gestion!$V$80</f>
        <v>alors l'atlhète aura le droit à une cinquième compétition de son choix.</v>
      </c>
      <c r="B36" s="939"/>
      <c r="C36" s="939"/>
      <c r="D36" s="939"/>
      <c r="E36" s="939"/>
      <c r="F36" s="939"/>
      <c r="G36" s="939"/>
      <c r="H36" s="939"/>
      <c r="I36" s="939"/>
      <c r="J36" s="939"/>
      <c r="K36" s="939"/>
      <c r="L36" s="939"/>
      <c r="M36" s="939"/>
    </row>
    <row r="37" spans="1:13" x14ac:dyDescent="0.2">
      <c r="A37" s="255" t="str">
        <f>gestion!$V$45</f>
        <v>Aucun point de participation n'est accordé.</v>
      </c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</row>
    <row r="38" spans="1:13" x14ac:dyDescent="0.2">
      <c r="A38" s="255" t="str">
        <f>gestion!$V$43</f>
        <v xml:space="preserve">N.B. :  Joindre une copie très lisible des résultats de compétition </v>
      </c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</row>
    <row r="39" spans="1:13" x14ac:dyDescent="0.2">
      <c r="A39" s="811"/>
      <c r="B39" s="811"/>
      <c r="C39" s="811"/>
      <c r="D39" s="811"/>
      <c r="E39" s="811"/>
      <c r="F39" s="811"/>
    </row>
    <row r="40" spans="1:13" s="278" customFormat="1" ht="27.75" customHeight="1" thickBot="1" x14ac:dyDescent="0.25">
      <c r="A40" s="277" t="s">
        <v>31</v>
      </c>
      <c r="B40" s="943" t="s">
        <v>567</v>
      </c>
      <c r="C40" s="944"/>
      <c r="D40" s="841" t="s">
        <v>388</v>
      </c>
      <c r="E40" s="842"/>
      <c r="F40" s="594" t="s">
        <v>389</v>
      </c>
      <c r="G40" s="934" t="s">
        <v>5</v>
      </c>
      <c r="H40" s="935"/>
      <c r="I40" s="934" t="s">
        <v>32</v>
      </c>
      <c r="J40" s="935"/>
      <c r="K40" s="940" t="s">
        <v>6</v>
      </c>
      <c r="L40" s="941"/>
    </row>
    <row r="41" spans="1:13" ht="13.5" thickTop="1" x14ac:dyDescent="0.2">
      <c r="A41" s="350" t="str">
        <f>+gestion!$X$12</f>
        <v>Invitation Rosemère</v>
      </c>
      <c r="B41" s="936"/>
      <c r="C41" s="937"/>
      <c r="D41" s="936"/>
      <c r="E41" s="937"/>
      <c r="F41" s="595"/>
      <c r="G41" s="936"/>
      <c r="H41" s="937"/>
      <c r="I41" s="936"/>
      <c r="J41" s="937"/>
      <c r="K41" s="936" t="str">
        <f>IF(OR(D41&lt;2,D41="",I41="",I41&lt;1,I41&gt;D41-1,F41="",F41&lt;=1,F41&gt;11,AND(D41&gt;=5,I41&gt;=5)),"",IF(D41&gt;=5,VLOOKUP(I41,tableau!$C$1:$M$6,HLOOKUP(F41,tableau!$C$1:$M$1,1,FALSE),FALSE),IF(D41=4,VLOOKUP(I41,tableau!$C$7:$M$9,HLOOKUP(F41,tableau!$C$1:$M$1,1,FALSE),FALSE),IF(D41=3,VLOOKUP(I41,tableau!$C$10:$M$11,HLOOKUP(F41,tableau!$C$1:$M$1,1,FALSE),FALSE),IF(D41=2,VLOOKUP(I41,tableau!$C$12:$M$12,HLOOKUP(F41,tableau!$C$1:$M$1,1,FALSE),FALSE),"")))))</f>
        <v/>
      </c>
      <c r="L41" s="942"/>
      <c r="M41" s="212"/>
    </row>
    <row r="42" spans="1:13" x14ac:dyDescent="0.2">
      <c r="A42" s="351" t="str">
        <f>+gestion!$W$15</f>
        <v>Invitation Lachute</v>
      </c>
      <c r="B42" s="819"/>
      <c r="C42" s="820"/>
      <c r="D42" s="819"/>
      <c r="E42" s="820"/>
      <c r="F42" s="526"/>
      <c r="G42" s="819"/>
      <c r="H42" s="820"/>
      <c r="I42" s="819"/>
      <c r="J42" s="820"/>
      <c r="K42" s="819" t="str">
        <f>IF(OR(D42&lt;2,D42="",I42="",I42&lt;1,I42&gt;D42-1,F42="",F42&lt;=1,F42&gt;11,AND(D42&gt;=5,I42&gt;=5)),"",IF(D42&gt;=5,VLOOKUP(I42,tableau!$C$1:$M$6,HLOOKUP(F42,tableau!$C$1:$M$1,1,FALSE),FALSE),IF(D42=4,VLOOKUP(I42,tableau!$C$7:$M$9,HLOOKUP(F42,tableau!$C$1:$M$1,1,FALSE),FALSE),IF(D42=3,VLOOKUP(I42,tableau!$C$10:$M$11,HLOOKUP(F42,tableau!$C$1:$M$1,1,FALSE),FALSE),IF(D42=2,VLOOKUP(I42,tableau!$C$12:$M$12,HLOOKUP(F42,tableau!$C$1:$M$1,1,FALSE),FALSE),"")))))</f>
        <v/>
      </c>
      <c r="L42" s="928"/>
      <c r="M42" s="212"/>
    </row>
    <row r="43" spans="1:13" x14ac:dyDescent="0.2">
      <c r="A43" s="351" t="str">
        <f>+gestion!$W$17</f>
        <v>Invitation Richard Gauthier</v>
      </c>
      <c r="B43" s="819"/>
      <c r="C43" s="820"/>
      <c r="D43" s="819"/>
      <c r="E43" s="820"/>
      <c r="F43" s="526"/>
      <c r="G43" s="819"/>
      <c r="H43" s="820"/>
      <c r="I43" s="819"/>
      <c r="J43" s="820"/>
      <c r="K43" s="819" t="str">
        <f>IF(OR(D43&lt;2,D43="",I43="",I43&lt;1,I43&gt;D43-1,F43="",F43&lt;=1,F43&gt;11,AND(D43&gt;=5,I43&gt;=5)),"",IF(D43&gt;=5,VLOOKUP(I43,tableau!$C$1:$M$6,HLOOKUP(F43,tableau!$C$1:$M$1,1,FALSE),FALSE),IF(D43=4,VLOOKUP(I43,tableau!$C$7:$M$9,HLOOKUP(F43,tableau!$C$1:$M$1,1,FALSE),FALSE),IF(D43=3,VLOOKUP(I43,tableau!$C$10:$M$11,HLOOKUP(F43,tableau!$C$1:$M$1,1,FALSE),FALSE),IF(D43=2,VLOOKUP(I43,tableau!$C$12:$M$12,HLOOKUP(F43,tableau!$C$1:$M$1,1,FALSE),FALSE),"")))))</f>
        <v/>
      </c>
      <c r="L43" s="928"/>
      <c r="M43" s="212"/>
    </row>
    <row r="44" spans="1:13" ht="13.5" thickBot="1" x14ac:dyDescent="0.25">
      <c r="A44" s="352" t="str">
        <f>+gestion!$W$18</f>
        <v>Invitation St-Eustache</v>
      </c>
      <c r="B44" s="929"/>
      <c r="C44" s="930"/>
      <c r="D44" s="929"/>
      <c r="E44" s="930"/>
      <c r="F44" s="596"/>
      <c r="G44" s="929"/>
      <c r="H44" s="930"/>
      <c r="I44" s="929"/>
      <c r="J44" s="930"/>
      <c r="K44" s="837" t="str">
        <f>IF(OR(D44&lt;2,D44="",I44="",I44&lt;1,I44&gt;D44-1,F44="",F44&lt;=1,F44&gt;11,AND(D44&gt;=5,I44&gt;=5)),"",IF(D44&gt;=5,VLOOKUP(I44,tableau!$C$1:$M$6,HLOOKUP(F44,tableau!$C$1:$M$1,1,FALSE),FALSE),IF(D44=4,VLOOKUP(I44,tableau!$C$7:$M$9,HLOOKUP(F44,tableau!$C$1:$M$1,1,FALSE),FALSE),IF(D44=3,VLOOKUP(I44,tableau!$C$10:$M$11,HLOOKUP(F44,tableau!$C$1:$M$1,1,FALSE),FALSE),IF(D44=2,VLOOKUP(I44,tableau!$C$12:$M$12,HLOOKUP(F44,tableau!$C$1:$M$1,1,FALSE),FALSE),"")))))</f>
        <v/>
      </c>
      <c r="L44" s="931"/>
      <c r="M44" s="212"/>
    </row>
    <row r="45" spans="1:13" ht="13.5" thickTop="1" x14ac:dyDescent="0.2">
      <c r="A45" s="283" t="str">
        <f>+gestion!$W$24</f>
        <v>Au choix</v>
      </c>
      <c r="B45" s="839"/>
      <c r="C45" s="840"/>
      <c r="D45" s="839"/>
      <c r="E45" s="840"/>
      <c r="F45" s="597"/>
      <c r="G45" s="936"/>
      <c r="H45" s="937"/>
      <c r="I45" s="936"/>
      <c r="J45" s="937"/>
      <c r="K45" s="932" t="str">
        <f>IF(OR(D45&lt;2,D45="",I45="",I45&lt;1,I45&gt;D45-1,F45="",F45&lt;=1,F45&gt;11,AND(D45&gt;=5,I45&gt;=5)),"",IF(D45&gt;=5,VLOOKUP(I45,tableau!$C$1:$M$6,HLOOKUP(F45,tableau!$C$1:$M$1,1,FALSE),FALSE),IF(D45=4,VLOOKUP(I45,tableau!$C$7:$M$9,HLOOKUP(F45,tableau!$C$1:$M$1,1,FALSE),FALSE),IF(D45=3,VLOOKUP(I45,tableau!$C$10:$M$11,HLOOKUP(F45,tableau!$C$1:$M$1,1,FALSE),FALSE),IF(D45=2,VLOOKUP(I45,tableau!$C$12:$M$12,HLOOKUP(F45,tableau!$C$1:$M$1,1,FALSE),FALSE),"")))))</f>
        <v/>
      </c>
      <c r="L45" s="933"/>
      <c r="M45" s="212"/>
    </row>
    <row r="46" spans="1:13" s="264" customFormat="1" x14ac:dyDescent="0.2">
      <c r="A46" s="938" t="s">
        <v>413</v>
      </c>
      <c r="B46" s="938"/>
      <c r="C46" s="938"/>
      <c r="D46" s="938"/>
      <c r="E46" s="938"/>
      <c r="F46" s="938"/>
      <c r="G46" s="938"/>
      <c r="H46" s="938"/>
      <c r="I46" s="938"/>
      <c r="J46" s="938"/>
      <c r="K46" s="927">
        <f>SUM(K41:L45)</f>
        <v>0</v>
      </c>
      <c r="L46" s="927"/>
    </row>
    <row r="47" spans="1:13" x14ac:dyDescent="0.2">
      <c r="A47" s="282" t="str">
        <f>+gestion!$W$22</f>
        <v>STAR Michel-Proulx</v>
      </c>
      <c r="B47" s="837"/>
      <c r="C47" s="838"/>
      <c r="D47" s="837"/>
      <c r="E47" s="838"/>
      <c r="F47" s="947"/>
      <c r="G47" s="826"/>
      <c r="H47" s="827"/>
      <c r="I47" s="837"/>
      <c r="J47" s="838"/>
      <c r="K47" s="830" t="str">
        <f>IF(OR(D47&lt;2,D47="",I47="",I47&lt;1,I47&gt;D47-1,F47="",F47&lt;=1,F47&gt;11,AND(D47&gt;=5,I47&gt;=5)),"",IF(D47&gt;=5,VLOOKUP(I47,tableau!$C$1:$M$6,HLOOKUP(F47,tableau!$C$1:$M$1,1,FALSE),FALSE),IF(D47=4,VLOOKUP(I47,tableau!$C$7:$M$9,HLOOKUP(F47,tableau!$C$1:$M$1,1,FALSE),FALSE),IF(D47=3,VLOOKUP(I47,tableau!$C$10:$M$11,HLOOKUP(F47,tableau!$C$1:$M$1,1,FALSE),FALSE),IF(D47=2,VLOOKUP(I47,tableau!$C$12:$M$12,HLOOKUP(F47,tableau!$C$1:$M$1,1,FALSE),FALSE),"")))))</f>
        <v/>
      </c>
      <c r="L47" s="831"/>
      <c r="M47" s="212"/>
    </row>
    <row r="48" spans="1:13" x14ac:dyDescent="0.2">
      <c r="A48" s="283" t="str">
        <f>gestion!$X$21</f>
        <v>Finale Régionale</v>
      </c>
      <c r="B48" s="839"/>
      <c r="C48" s="840"/>
      <c r="D48" s="839"/>
      <c r="E48" s="840"/>
      <c r="F48" s="948"/>
      <c r="G48" s="828"/>
      <c r="H48" s="829"/>
      <c r="I48" s="839"/>
      <c r="J48" s="840"/>
      <c r="K48" s="832"/>
      <c r="L48" s="833"/>
      <c r="M48" s="212"/>
    </row>
    <row r="49" spans="1:13" x14ac:dyDescent="0.2">
      <c r="A49" s="282" t="str">
        <f>+gestion!$W$22</f>
        <v>STAR Michel-Proulx</v>
      </c>
      <c r="B49" s="848"/>
      <c r="C49" s="848"/>
      <c r="D49" s="848"/>
      <c r="E49" s="848"/>
      <c r="F49" s="947"/>
      <c r="G49" s="826"/>
      <c r="H49" s="827"/>
      <c r="I49" s="837"/>
      <c r="J49" s="838"/>
      <c r="K49" s="830">
        <f>IF(ISTEXT(I49)=TRUE,0,IF(I49&gt;=1,IF(I49&gt;=11,1,HLOOKUP(I49,tableau!$C$16:$L$18,2,FALSE)),0))</f>
        <v>0</v>
      </c>
      <c r="L49" s="831"/>
      <c r="M49" s="212"/>
    </row>
    <row r="50" spans="1:13" x14ac:dyDescent="0.2">
      <c r="A50" s="283" t="str">
        <f>+gestion!$X$16</f>
        <v>Finale Provinciale</v>
      </c>
      <c r="B50" s="848"/>
      <c r="C50" s="848"/>
      <c r="D50" s="848"/>
      <c r="E50" s="848"/>
      <c r="F50" s="948"/>
      <c r="G50" s="828"/>
      <c r="H50" s="829"/>
      <c r="I50" s="839"/>
      <c r="J50" s="840"/>
      <c r="K50" s="832"/>
      <c r="L50" s="833"/>
      <c r="M50" s="212"/>
    </row>
    <row r="51" spans="1:13" s="264" customFormat="1" x14ac:dyDescent="0.2">
      <c r="A51" s="593"/>
      <c r="D51" s="593"/>
      <c r="E51" s="593"/>
      <c r="F51" s="593"/>
      <c r="G51" s="593"/>
      <c r="H51" s="593"/>
      <c r="I51" s="593"/>
      <c r="J51" s="527" t="s">
        <v>36</v>
      </c>
      <c r="K51" s="920">
        <f>SUM(K46:L50)</f>
        <v>0</v>
      </c>
      <c r="L51" s="920"/>
    </row>
    <row r="55" spans="1:13" x14ac:dyDescent="0.2">
      <c r="B55" s="339" t="s">
        <v>52</v>
      </c>
      <c r="C55" s="339"/>
      <c r="F55" s="781" t="str">
        <f>+'données a remplir'!$F$8</f>
        <v/>
      </c>
      <c r="G55" s="781"/>
      <c r="H55" s="781"/>
      <c r="I55" s="781"/>
      <c r="J55" s="781"/>
      <c r="L55" s="212"/>
      <c r="M55" s="212"/>
    </row>
    <row r="56" spans="1:13" x14ac:dyDescent="0.2">
      <c r="B56" s="339"/>
      <c r="C56" s="245"/>
      <c r="F56" s="245"/>
      <c r="G56" s="245"/>
      <c r="H56" s="245"/>
      <c r="I56" s="245"/>
      <c r="J56" s="245"/>
      <c r="L56" s="212"/>
      <c r="M56" s="212"/>
    </row>
    <row r="57" spans="1:13" x14ac:dyDescent="0.2">
      <c r="B57" s="339" t="s">
        <v>53</v>
      </c>
      <c r="C57" s="339"/>
      <c r="F57" s="781" t="str">
        <f>+'données a remplir'!$F$9</f>
        <v/>
      </c>
      <c r="G57" s="781"/>
      <c r="H57" s="781"/>
      <c r="I57" s="781"/>
      <c r="J57" s="781"/>
      <c r="L57" s="212"/>
      <c r="M57" s="212"/>
    </row>
    <row r="58" spans="1:13" x14ac:dyDescent="0.2">
      <c r="B58" s="339"/>
      <c r="C58" s="245"/>
      <c r="F58" s="245"/>
      <c r="G58" s="245"/>
      <c r="H58" s="245"/>
      <c r="I58" s="245"/>
      <c r="J58" s="245"/>
      <c r="L58" s="212"/>
      <c r="M58" s="212"/>
    </row>
    <row r="59" spans="1:13" x14ac:dyDescent="0.2">
      <c r="B59" s="780" t="s">
        <v>54</v>
      </c>
      <c r="C59" s="780"/>
      <c r="F59" s="781" t="str">
        <f>+'données a remplir'!$F$10</f>
        <v/>
      </c>
      <c r="G59" s="781"/>
      <c r="H59" s="781"/>
      <c r="I59" s="781"/>
      <c r="J59" s="781"/>
      <c r="L59" s="212"/>
      <c r="M59" s="212"/>
    </row>
  </sheetData>
  <sheetProtection algorithmName="SHA-512" hashValue="t7EcG5XUF0hn/iOkwdbNz6s1EbJojjRyQX7jqJgwFGu8hST4/kF2pxsIE3YOPsuQrhd7/C0S+SnjEaCPLi9jOg==" saltValue="QIZsvrLIYJJsHgoLxEp96g==" spinCount="100000" sheet="1"/>
  <protectedRanges>
    <protectedRange sqref="B8:F10 J8:M10" name="Plage1_3_1"/>
    <protectedRange sqref="B41 B45 D41:J45 D47:J50" name="Plage2_1"/>
  </protectedRanges>
  <mergeCells count="89">
    <mergeCell ref="K45:L45"/>
    <mergeCell ref="B49:C50"/>
    <mergeCell ref="D49:E50"/>
    <mergeCell ref="F49:F50"/>
    <mergeCell ref="G49:H50"/>
    <mergeCell ref="I49:J50"/>
    <mergeCell ref="G45:H45"/>
    <mergeCell ref="I45:J45"/>
    <mergeCell ref="K47:L48"/>
    <mergeCell ref="F55:J55"/>
    <mergeCell ref="F57:J57"/>
    <mergeCell ref="A31:M31"/>
    <mergeCell ref="E26:F26"/>
    <mergeCell ref="D41:E41"/>
    <mergeCell ref="G40:H40"/>
    <mergeCell ref="I40:J40"/>
    <mergeCell ref="H26:I26"/>
    <mergeCell ref="A30:M30"/>
    <mergeCell ref="K40:L40"/>
    <mergeCell ref="G41:H41"/>
    <mergeCell ref="I41:J41"/>
    <mergeCell ref="K41:L41"/>
    <mergeCell ref="G42:H42"/>
    <mergeCell ref="I42:J42"/>
    <mergeCell ref="K42:L42"/>
    <mergeCell ref="H9:I9"/>
    <mergeCell ref="B11:C11"/>
    <mergeCell ref="D11:E11"/>
    <mergeCell ref="F11:G11"/>
    <mergeCell ref="B8:F8"/>
    <mergeCell ref="H8:I8"/>
    <mergeCell ref="J8:M8"/>
    <mergeCell ref="B59:C59"/>
    <mergeCell ref="F59:J59"/>
    <mergeCell ref="A35:M35"/>
    <mergeCell ref="A32:M32"/>
    <mergeCell ref="A33:M33"/>
    <mergeCell ref="A34:M34"/>
    <mergeCell ref="A39:F39"/>
    <mergeCell ref="B40:C40"/>
    <mergeCell ref="D40:E40"/>
    <mergeCell ref="B41:C41"/>
    <mergeCell ref="A36:M36"/>
    <mergeCell ref="B42:C42"/>
    <mergeCell ref="D42:E42"/>
    <mergeCell ref="B43:C43"/>
    <mergeCell ref="D43:E43"/>
    <mergeCell ref="G43:H43"/>
    <mergeCell ref="A20:M20"/>
    <mergeCell ref="A21:M21"/>
    <mergeCell ref="A22:M22"/>
    <mergeCell ref="A24:M24"/>
    <mergeCell ref="E27:F27"/>
    <mergeCell ref="H27:I27"/>
    <mergeCell ref="K43:L43"/>
    <mergeCell ref="I43:J43"/>
    <mergeCell ref="A19:M19"/>
    <mergeCell ref="B10:F10"/>
    <mergeCell ref="H10:I10"/>
    <mergeCell ref="J10:M10"/>
    <mergeCell ref="H11:I11"/>
    <mergeCell ref="B12:F12"/>
    <mergeCell ref="H12:I12"/>
    <mergeCell ref="J12:M12"/>
    <mergeCell ref="A15:M15"/>
    <mergeCell ref="A16:M16"/>
    <mergeCell ref="A17:M17"/>
    <mergeCell ref="A18:M18"/>
    <mergeCell ref="A2:M2"/>
    <mergeCell ref="A3:M3"/>
    <mergeCell ref="A4:M4"/>
    <mergeCell ref="A5:M5"/>
    <mergeCell ref="A6:M6"/>
    <mergeCell ref="G44:H44"/>
    <mergeCell ref="I44:J44"/>
    <mergeCell ref="K44:L44"/>
    <mergeCell ref="K51:L51"/>
    <mergeCell ref="A46:J46"/>
    <mergeCell ref="K46:L46"/>
    <mergeCell ref="F47:F48"/>
    <mergeCell ref="G47:H48"/>
    <mergeCell ref="I47:J48"/>
    <mergeCell ref="K49:L50"/>
    <mergeCell ref="B44:C44"/>
    <mergeCell ref="D44:E44"/>
    <mergeCell ref="B45:C45"/>
    <mergeCell ref="D45:E45"/>
    <mergeCell ref="B47:C48"/>
    <mergeCell ref="D47:E48"/>
  </mergeCells>
  <printOptions horizontalCentered="1"/>
  <pageMargins left="0" right="0" top="0.55118110236220474" bottom="0.35433070866141736" header="0.31496062992125984" footer="0.31496062992125984"/>
  <pageSetup scale="83" orientation="portrait" r:id="rId1"/>
  <headerFooter>
    <oddHeader>&amp;LLauréats 2019</oddHeader>
    <oddFooter>&amp;LCandidat 3&amp;C&amp;14PATINAGE LAURENTIDES&amp;R&amp;A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AD53"/>
  <sheetViews>
    <sheetView zoomScaleNormal="100" workbookViewId="0">
      <selection activeCell="B8" sqref="B8:F8"/>
    </sheetView>
  </sheetViews>
  <sheetFormatPr baseColWidth="10" defaultRowHeight="12.75" x14ac:dyDescent="0.2"/>
  <cols>
    <col min="1" max="1" width="25.85546875" style="210" customWidth="1"/>
    <col min="2" max="7" width="5.28515625" style="210" customWidth="1"/>
    <col min="8" max="8" width="5.28515625" style="211" customWidth="1"/>
    <col min="9" max="12" width="5.28515625" style="210" customWidth="1"/>
    <col min="13" max="13" width="12.140625" style="210" customWidth="1"/>
    <col min="14" max="30" width="11.42578125" style="210" customWidth="1"/>
    <col min="31" max="16384" width="11.42578125" style="212"/>
  </cols>
  <sheetData>
    <row r="1" spans="1:30" x14ac:dyDescent="0.2">
      <c r="A1" s="209"/>
      <c r="B1" s="209"/>
      <c r="C1" s="209"/>
      <c r="D1" s="209"/>
      <c r="E1" s="209"/>
      <c r="F1" s="209"/>
    </row>
    <row r="2" spans="1:30" x14ac:dyDescent="0.2">
      <c r="A2" s="794" t="s">
        <v>14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</row>
    <row r="3" spans="1:30" x14ac:dyDescent="0.2">
      <c r="A3" s="795" t="s">
        <v>43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</row>
    <row r="4" spans="1:30" s="214" customFormat="1" x14ac:dyDescent="0.2">
      <c r="A4" s="796" t="str">
        <f>CONCATENATE(gestion!$P$3,gestion!$Q$11,gestion!$P$4,gestion!$Q$5)</f>
        <v>Du  1 février 2019  au  31 janvier 2020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</row>
    <row r="5" spans="1:30" s="214" customFormat="1" ht="15.75" customHeight="1" x14ac:dyDescent="0.25">
      <c r="A5" s="799" t="s">
        <v>5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  <c r="N5" s="215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</row>
    <row r="6" spans="1:30" s="214" customFormat="1" ht="15.75" customHeight="1" x14ac:dyDescent="0.25">
      <c r="A6" s="801" t="str">
        <f>+gestion!B19</f>
        <v>ATHLÈTE FÉMININ PAR EXCELLENCE - SENIOR EN SIMPLE</v>
      </c>
      <c r="B6" s="801"/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1"/>
      <c r="N6" s="215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</row>
    <row r="8" spans="1:30" x14ac:dyDescent="0.2">
      <c r="A8" s="216" t="s">
        <v>48</v>
      </c>
      <c r="B8" s="790"/>
      <c r="C8" s="790"/>
      <c r="D8" s="790"/>
      <c r="E8" s="790"/>
      <c r="F8" s="790"/>
      <c r="H8" s="800" t="s">
        <v>51</v>
      </c>
      <c r="I8" s="800"/>
      <c r="J8" s="800"/>
      <c r="K8" s="792"/>
      <c r="L8" s="792"/>
      <c r="M8" s="792"/>
    </row>
    <row r="9" spans="1:30" x14ac:dyDescent="0.2">
      <c r="A9" s="216"/>
      <c r="B9" s="217"/>
      <c r="C9" s="217"/>
      <c r="D9" s="217"/>
      <c r="E9" s="217"/>
      <c r="F9" s="217"/>
      <c r="H9" s="258"/>
      <c r="I9" s="258"/>
      <c r="J9" s="258"/>
      <c r="K9" s="218"/>
      <c r="L9" s="218"/>
      <c r="M9" s="218"/>
    </row>
    <row r="10" spans="1:30" x14ac:dyDescent="0.2">
      <c r="A10" s="216" t="s">
        <v>74</v>
      </c>
      <c r="B10" s="790"/>
      <c r="C10" s="790"/>
      <c r="D10" s="790"/>
      <c r="E10" s="790"/>
      <c r="F10" s="790"/>
      <c r="H10" s="791" t="s">
        <v>13</v>
      </c>
      <c r="I10" s="791"/>
      <c r="J10" s="791"/>
      <c r="K10" s="792"/>
      <c r="L10" s="792"/>
      <c r="M10" s="792"/>
    </row>
    <row r="11" spans="1:30" x14ac:dyDescent="0.2">
      <c r="A11" s="258"/>
      <c r="B11" s="802"/>
      <c r="C11" s="802"/>
      <c r="D11" s="800"/>
      <c r="E11" s="800"/>
      <c r="F11" s="802"/>
      <c r="G11" s="802"/>
      <c r="H11" s="219"/>
    </row>
    <row r="12" spans="1:30" x14ac:dyDescent="0.2">
      <c r="A12" s="258" t="s">
        <v>50</v>
      </c>
      <c r="B12" s="790">
        <f>'données a remplir'!$E$7</f>
        <v>0</v>
      </c>
      <c r="C12" s="790"/>
      <c r="D12" s="790"/>
      <c r="E12" s="790"/>
      <c r="F12" s="790"/>
      <c r="H12" s="808" t="s">
        <v>380</v>
      </c>
      <c r="I12" s="808"/>
      <c r="J12" s="808"/>
      <c r="K12" s="790">
        <f>'données a remplir'!$E$6</f>
        <v>0</v>
      </c>
      <c r="L12" s="790"/>
      <c r="M12" s="790"/>
    </row>
    <row r="13" spans="1:30" x14ac:dyDescent="0.2">
      <c r="A13" s="220"/>
      <c r="B13" s="221"/>
      <c r="C13" s="221"/>
      <c r="D13" s="220"/>
      <c r="E13" s="222"/>
      <c r="F13" s="222"/>
    </row>
    <row r="14" spans="1:30" ht="12.6" customHeight="1" x14ac:dyDescent="0.2">
      <c r="A14" s="223" t="s">
        <v>416</v>
      </c>
    </row>
    <row r="15" spans="1:30" ht="15" customHeight="1" x14ac:dyDescent="0.2">
      <c r="A15" s="806" t="str">
        <f>+gestion!V35</f>
        <v>Un seul athlète sera mis en candidature par son Club.</v>
      </c>
      <c r="B15" s="806"/>
      <c r="C15" s="806"/>
      <c r="D15" s="806"/>
      <c r="E15" s="806"/>
      <c r="F15" s="806"/>
      <c r="G15" s="806"/>
      <c r="H15" s="806"/>
      <c r="I15" s="806"/>
      <c r="J15" s="806"/>
      <c r="K15" s="806"/>
      <c r="L15" s="806"/>
      <c r="M15" s="806"/>
      <c r="N15" s="224"/>
      <c r="O15" s="224"/>
      <c r="P15" s="224"/>
      <c r="Q15" s="224"/>
    </row>
    <row r="16" spans="1:30" ht="15" customHeight="1" x14ac:dyDescent="0.2">
      <c r="A16" s="806" t="str">
        <f>+gestion!V36</f>
        <v>L'athlète doit avoir compétitionné à la finale de section dans cette catégorie.</v>
      </c>
      <c r="B16" s="806"/>
      <c r="C16" s="806"/>
      <c r="D16" s="806"/>
      <c r="E16" s="806"/>
      <c r="F16" s="806"/>
      <c r="G16" s="806"/>
      <c r="H16" s="806"/>
      <c r="I16" s="806"/>
      <c r="J16" s="806"/>
      <c r="K16" s="806"/>
      <c r="L16" s="806"/>
      <c r="M16" s="806"/>
    </row>
    <row r="17" spans="1:13" ht="15" customHeight="1" x14ac:dyDescent="0.2">
      <c r="A17" s="225"/>
      <c r="B17" s="222"/>
      <c r="C17" s="222"/>
      <c r="D17" s="222"/>
      <c r="E17" s="222"/>
      <c r="F17" s="226"/>
    </row>
    <row r="18" spans="1:13" ht="15" customHeight="1" x14ac:dyDescent="0.2">
      <c r="A18" s="227" t="s">
        <v>66</v>
      </c>
      <c r="B18" s="222"/>
      <c r="C18" s="222"/>
      <c r="D18" s="222"/>
      <c r="E18" s="222"/>
      <c r="F18" s="226"/>
    </row>
    <row r="19" spans="1:13" ht="15" customHeight="1" x14ac:dyDescent="0.2">
      <c r="A19" s="225"/>
      <c r="B19" s="222"/>
      <c r="C19" s="222"/>
      <c r="D19" s="222"/>
      <c r="E19" s="222"/>
      <c r="F19" s="226"/>
    </row>
    <row r="20" spans="1:13" ht="15" customHeight="1" x14ac:dyDescent="0.2">
      <c r="A20" s="225"/>
      <c r="B20" s="803" t="s">
        <v>377</v>
      </c>
      <c r="C20" s="804"/>
      <c r="D20" s="804"/>
      <c r="E20" s="804"/>
      <c r="F20" s="804"/>
      <c r="G20" s="804"/>
      <c r="H20" s="804"/>
      <c r="I20" s="804"/>
      <c r="J20" s="804"/>
      <c r="K20" s="804"/>
      <c r="L20" s="804"/>
      <c r="M20" s="805"/>
    </row>
    <row r="21" spans="1:13" ht="13.5" thickBot="1" x14ac:dyDescent="0.25">
      <c r="A21" s="228" t="str">
        <f>tableau!A16</f>
        <v>Catégorie</v>
      </c>
      <c r="B21" s="229">
        <v>1</v>
      </c>
      <c r="C21" s="229">
        <v>2</v>
      </c>
      <c r="D21" s="229">
        <v>3</v>
      </c>
      <c r="E21" s="229">
        <v>4</v>
      </c>
      <c r="F21" s="229">
        <v>5</v>
      </c>
      <c r="G21" s="229">
        <v>6</v>
      </c>
      <c r="H21" s="230">
        <v>7</v>
      </c>
      <c r="I21" s="229">
        <v>8</v>
      </c>
      <c r="J21" s="229">
        <v>9</v>
      </c>
      <c r="K21" s="229">
        <v>10</v>
      </c>
      <c r="L21" s="229" t="s">
        <v>378</v>
      </c>
      <c r="M21" s="231" t="s">
        <v>105</v>
      </c>
    </row>
    <row r="22" spans="1:13" ht="64.5" thickTop="1" x14ac:dyDescent="0.2">
      <c r="A22" s="232" t="s">
        <v>379</v>
      </c>
      <c r="B22" s="233">
        <f>tableau!C17</f>
        <v>20</v>
      </c>
      <c r="C22" s="233">
        <f>tableau!D17</f>
        <v>18</v>
      </c>
      <c r="D22" s="233">
        <f>tableau!E17</f>
        <v>16</v>
      </c>
      <c r="E22" s="233">
        <f>tableau!F17</f>
        <v>14</v>
      </c>
      <c r="F22" s="233">
        <f>tableau!G17</f>
        <v>8</v>
      </c>
      <c r="G22" s="233">
        <f>tableau!H17</f>
        <v>7</v>
      </c>
      <c r="H22" s="233">
        <f>tableau!I17</f>
        <v>6</v>
      </c>
      <c r="I22" s="233">
        <f>tableau!J17</f>
        <v>5</v>
      </c>
      <c r="J22" s="233">
        <f>tableau!K17</f>
        <v>4</v>
      </c>
      <c r="K22" s="233">
        <f>tableau!L17</f>
        <v>3</v>
      </c>
      <c r="L22" s="233">
        <f>tableau!M17</f>
        <v>1</v>
      </c>
      <c r="M22" s="234">
        <v>16</v>
      </c>
    </row>
    <row r="23" spans="1:13" ht="63.75" x14ac:dyDescent="0.2">
      <c r="A23" s="235" t="s">
        <v>583</v>
      </c>
      <c r="B23" s="236">
        <f>tableau!C18</f>
        <v>25</v>
      </c>
      <c r="C23" s="236">
        <f>tableau!D18</f>
        <v>23</v>
      </c>
      <c r="D23" s="236">
        <f>tableau!E18</f>
        <v>20</v>
      </c>
      <c r="E23" s="236">
        <f>tableau!F18</f>
        <v>18</v>
      </c>
      <c r="F23" s="236">
        <f>tableau!G18</f>
        <v>11</v>
      </c>
      <c r="G23" s="236">
        <f>tableau!H18</f>
        <v>10</v>
      </c>
      <c r="H23" s="236">
        <f>tableau!I18</f>
        <v>9</v>
      </c>
      <c r="I23" s="236">
        <f>tableau!J18</f>
        <v>8</v>
      </c>
      <c r="J23" s="236">
        <f>tableau!K18</f>
        <v>7</v>
      </c>
      <c r="K23" s="236">
        <f>tableau!L18</f>
        <v>6</v>
      </c>
      <c r="L23" s="236">
        <f>tableau!M18</f>
        <v>3</v>
      </c>
      <c r="M23" s="237">
        <v>20</v>
      </c>
    </row>
    <row r="24" spans="1:13" x14ac:dyDescent="0.2">
      <c r="E24" s="225"/>
      <c r="F24" s="225"/>
    </row>
    <row r="25" spans="1:13" x14ac:dyDescent="0.2">
      <c r="A25" s="223" t="s">
        <v>419</v>
      </c>
    </row>
    <row r="26" spans="1:13" x14ac:dyDescent="0.2">
      <c r="A26" s="782" t="s">
        <v>477</v>
      </c>
      <c r="B26" s="782"/>
      <c r="C26" s="782"/>
      <c r="D26" s="782"/>
      <c r="E26" s="782"/>
      <c r="F26" s="782"/>
      <c r="G26" s="782"/>
      <c r="H26" s="782"/>
      <c r="I26" s="782"/>
      <c r="J26" s="782"/>
      <c r="K26" s="782"/>
      <c r="L26" s="782"/>
      <c r="M26" s="782"/>
    </row>
    <row r="27" spans="1:13" x14ac:dyDescent="0.2">
      <c r="A27" s="782" t="s">
        <v>385</v>
      </c>
      <c r="B27" s="782"/>
      <c r="C27" s="782"/>
      <c r="D27" s="782"/>
      <c r="E27" s="782"/>
      <c r="F27" s="782"/>
      <c r="G27" s="782"/>
      <c r="H27" s="782"/>
      <c r="I27" s="782"/>
      <c r="J27" s="782"/>
      <c r="K27" s="782"/>
      <c r="L27" s="782"/>
      <c r="M27" s="782"/>
    </row>
    <row r="28" spans="1:13" x14ac:dyDescent="0.2">
      <c r="A28" s="782" t="s">
        <v>384</v>
      </c>
      <c r="B28" s="782"/>
      <c r="C28" s="782"/>
      <c r="D28" s="782"/>
      <c r="E28" s="782"/>
      <c r="F28" s="782"/>
      <c r="G28" s="782"/>
      <c r="H28" s="782"/>
      <c r="I28" s="782"/>
      <c r="J28" s="782"/>
      <c r="K28" s="782"/>
      <c r="L28" s="782"/>
      <c r="M28" s="782"/>
    </row>
    <row r="29" spans="1:13" x14ac:dyDescent="0.2">
      <c r="A29" s="608" t="s">
        <v>576</v>
      </c>
      <c r="B29" s="608"/>
      <c r="C29" s="608"/>
      <c r="D29" s="608"/>
      <c r="E29" s="608"/>
      <c r="F29" s="608"/>
      <c r="G29" s="608"/>
      <c r="H29" s="608"/>
      <c r="I29" s="608"/>
      <c r="J29" s="608"/>
      <c r="K29" s="608"/>
      <c r="L29" s="608"/>
      <c r="M29" s="608"/>
    </row>
    <row r="30" spans="1:13" x14ac:dyDescent="0.2">
      <c r="A30" s="250" t="str">
        <f>gestion!V43</f>
        <v xml:space="preserve">N.B. :  Joindre une copie très lisible des résultats de compétition </v>
      </c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</row>
    <row r="31" spans="1:13" x14ac:dyDescent="0.2">
      <c r="A31" s="811"/>
      <c r="B31" s="811"/>
      <c r="C31" s="811"/>
      <c r="D31" s="811"/>
      <c r="E31" s="811"/>
      <c r="F31" s="811"/>
    </row>
    <row r="32" spans="1:13" x14ac:dyDescent="0.2">
      <c r="A32" s="238" t="s">
        <v>31</v>
      </c>
      <c r="B32" s="797" t="s">
        <v>5</v>
      </c>
      <c r="C32" s="798"/>
      <c r="D32" s="786" t="s">
        <v>68</v>
      </c>
      <c r="E32" s="787"/>
      <c r="F32" s="787"/>
      <c r="G32" s="786" t="s">
        <v>32</v>
      </c>
      <c r="H32" s="787"/>
      <c r="I32" s="787"/>
      <c r="J32" s="786" t="s">
        <v>6</v>
      </c>
      <c r="K32" s="787"/>
      <c r="L32" s="239" t="s">
        <v>106</v>
      </c>
    </row>
    <row r="33" spans="1:12" x14ac:dyDescent="0.2">
      <c r="A33" s="240" t="str">
        <f>+gestion!W2</f>
        <v>Minto Summer Skate</v>
      </c>
      <c r="B33" s="788"/>
      <c r="C33" s="789"/>
      <c r="D33" s="810" t="s">
        <v>45</v>
      </c>
      <c r="E33" s="810"/>
      <c r="F33" s="810"/>
      <c r="G33" s="809"/>
      <c r="H33" s="809"/>
      <c r="I33" s="809"/>
      <c r="J33" s="784">
        <f>IF(L33="oui",16,IF(ISTEXT(G33)=TRUE,0,IF(G33&gt;=1,IF(G33&gt;=11,1,HLOOKUP(G33,tableau!$C$16:$L$18,2,FALSE)),0)))</f>
        <v>0</v>
      </c>
      <c r="K33" s="784"/>
      <c r="L33" s="241"/>
    </row>
    <row r="34" spans="1:12" x14ac:dyDescent="0.2">
      <c r="A34" s="240" t="str">
        <f>+gestion!W3</f>
        <v>Provinciaux d'été</v>
      </c>
      <c r="B34" s="788"/>
      <c r="C34" s="789"/>
      <c r="D34" s="789" t="s">
        <v>45</v>
      </c>
      <c r="E34" s="789"/>
      <c r="F34" s="789"/>
      <c r="G34" s="793"/>
      <c r="H34" s="793"/>
      <c r="I34" s="793"/>
      <c r="J34" s="784">
        <f>IF(L34="oui",16,IF(ISTEXT(G34)=TRUE,0,IF(G34&gt;=1,IF(G34&gt;=11,1,HLOOKUP(G34,tableau!$C$16:$L$18,2,FALSE)),0)))</f>
        <v>0</v>
      </c>
      <c r="K34" s="784"/>
      <c r="L34" s="241"/>
    </row>
    <row r="35" spans="1:12" x14ac:dyDescent="0.2">
      <c r="A35" s="240" t="str">
        <f>+gestion!W4</f>
        <v>Summer Skate</v>
      </c>
      <c r="B35" s="788"/>
      <c r="C35" s="789"/>
      <c r="D35" s="789" t="s">
        <v>45</v>
      </c>
      <c r="E35" s="789"/>
      <c r="F35" s="789"/>
      <c r="G35" s="793"/>
      <c r="H35" s="793"/>
      <c r="I35" s="793"/>
      <c r="J35" s="784">
        <f>IF(L35="oui",16,IF(ISTEXT(G35)=TRUE,0,IF(G35&gt;=1,IF(G35&gt;=11,1,HLOOKUP(G35,tableau!$C$16:$L$18,2,FALSE)),0)))</f>
        <v>0</v>
      </c>
      <c r="K35" s="784"/>
      <c r="L35" s="241"/>
    </row>
    <row r="36" spans="1:12" x14ac:dyDescent="0.2">
      <c r="A36" s="240" t="str">
        <f>+gestion!W6</f>
        <v>O.E.S. Autumn Skate</v>
      </c>
      <c r="B36" s="788"/>
      <c r="C36" s="789"/>
      <c r="D36" s="789" t="s">
        <v>45</v>
      </c>
      <c r="E36" s="789"/>
      <c r="F36" s="789"/>
      <c r="G36" s="793"/>
      <c r="H36" s="793"/>
      <c r="I36" s="793"/>
      <c r="J36" s="784">
        <f>IF(L36="oui",16,IF(ISTEXT(G36)=TRUE,0,IF(G36&gt;=1,IF(G36&gt;=11,1,HLOOKUP(G36,tableau!$C$16:$L$18,2,FALSE)),0)))</f>
        <v>0</v>
      </c>
      <c r="K36" s="784"/>
      <c r="L36" s="241"/>
    </row>
    <row r="37" spans="1:12" x14ac:dyDescent="0.2">
      <c r="A37" s="240" t="str">
        <f>+gestion!W7</f>
        <v>Georges-Ethier</v>
      </c>
      <c r="B37" s="788"/>
      <c r="C37" s="789"/>
      <c r="D37" s="789" t="s">
        <v>45</v>
      </c>
      <c r="E37" s="789"/>
      <c r="F37" s="789"/>
      <c r="G37" s="793"/>
      <c r="H37" s="793"/>
      <c r="I37" s="793"/>
      <c r="J37" s="784">
        <f>IF(L37="oui",16,IF(ISTEXT(G37)=TRUE,0,IF(G37&gt;=1,IF(G37&gt;=11,1,HLOOKUP(G37,tableau!$C$16:$L$18,2,FALSE)),0)))</f>
        <v>0</v>
      </c>
      <c r="K37" s="784"/>
      <c r="L37" s="241" t="s">
        <v>383</v>
      </c>
    </row>
    <row r="38" spans="1:12" x14ac:dyDescent="0.2">
      <c r="A38" s="240" t="str">
        <f>+gestion!W8</f>
        <v>Section A</v>
      </c>
      <c r="B38" s="788"/>
      <c r="C38" s="789"/>
      <c r="D38" s="789" t="s">
        <v>45</v>
      </c>
      <c r="E38" s="789"/>
      <c r="F38" s="789"/>
      <c r="G38" s="793"/>
      <c r="H38" s="793"/>
      <c r="I38" s="793"/>
      <c r="J38" s="784">
        <f>IF(L38="oui",16,IF(ISTEXT(G38)=TRUE,0,IF(G38&gt;=1,IF(G38&gt;=11,1,HLOOKUP(G38,tableau!$C$16:$L$18,2,FALSE)),0)))</f>
        <v>0</v>
      </c>
      <c r="K38" s="784"/>
      <c r="L38" s="241" t="s">
        <v>383</v>
      </c>
    </row>
    <row r="39" spans="1:12" x14ac:dyDescent="0.2">
      <c r="A39" s="240" t="str">
        <f>+gestion!W9</f>
        <v>Défi Patinage Canada</v>
      </c>
      <c r="B39" s="788"/>
      <c r="C39" s="789"/>
      <c r="D39" s="789" t="s">
        <v>45</v>
      </c>
      <c r="E39" s="789"/>
      <c r="F39" s="789"/>
      <c r="G39" s="793"/>
      <c r="H39" s="793"/>
      <c r="I39" s="793"/>
      <c r="J39" s="784">
        <f>IF(L39="oui",20,IF(ISTEXT(G39)=TRUE,0,IF(G39&gt;=1,IF(G39&gt;=11,3,HLOOKUP(G39,tableau!$C$16:$L$18,3,FALSE)),0)))</f>
        <v>0</v>
      </c>
      <c r="K39" s="784"/>
      <c r="L39" s="241" t="s">
        <v>383</v>
      </c>
    </row>
    <row r="40" spans="1:12" x14ac:dyDescent="0.2">
      <c r="A40" s="317" t="s">
        <v>577</v>
      </c>
      <c r="B40" s="788"/>
      <c r="C40" s="789"/>
      <c r="D40" s="788" t="s">
        <v>45</v>
      </c>
      <c r="E40" s="789"/>
      <c r="F40" s="789"/>
      <c r="G40" s="793"/>
      <c r="H40" s="793"/>
      <c r="I40" s="793"/>
      <c r="J40" s="784">
        <f>IF(L40="oui",20,IF(ISTEXT(G40)=TRUE,0,IF(G40&gt;=1,IF(G40&gt;=11,3,HLOOKUP(G40,tableau!$C$16:$L$18,3,FALSE)),0)))</f>
        <v>0</v>
      </c>
      <c r="K40" s="784"/>
      <c r="L40" s="241"/>
    </row>
    <row r="41" spans="1:12" x14ac:dyDescent="0.2">
      <c r="A41" s="240" t="str">
        <f>+gestion!W10</f>
        <v>Championnats Canadiens</v>
      </c>
      <c r="B41" s="788"/>
      <c r="C41" s="789"/>
      <c r="D41" s="789" t="s">
        <v>45</v>
      </c>
      <c r="E41" s="789"/>
      <c r="F41" s="789"/>
      <c r="G41" s="793"/>
      <c r="H41" s="793"/>
      <c r="I41" s="793"/>
      <c r="J41" s="784">
        <f>IF(L41="oui",20,IF(ISTEXT(G41)=TRUE,0,IF(G41&gt;=1,IF(G41&gt;=11,3,HLOOKUP(G41,tableau!$C$16:$L$18,3,FALSE)),0)))</f>
        <v>0</v>
      </c>
      <c r="K41" s="784"/>
      <c r="L41" s="241"/>
    </row>
    <row r="42" spans="1:12" x14ac:dyDescent="0.2">
      <c r="A42" s="240" t="str">
        <f>_xlfn.CONCAT(gestion!W11," 1")</f>
        <v>Internationale 1</v>
      </c>
      <c r="B42" s="788"/>
      <c r="C42" s="789"/>
      <c r="D42" s="789" t="s">
        <v>45</v>
      </c>
      <c r="E42" s="789"/>
      <c r="F42" s="789"/>
      <c r="G42" s="793"/>
      <c r="H42" s="793"/>
      <c r="I42" s="793"/>
      <c r="J42" s="784">
        <f>IF(L42="oui",20,IF(ISTEXT(G42)=TRUE,0,IF(G42&gt;=1,IF(G42&gt;=11,3,HLOOKUP(G42,tableau!$C$16:$L$18,3,FALSE)),0)))</f>
        <v>0</v>
      </c>
      <c r="K42" s="784"/>
      <c r="L42" s="241"/>
    </row>
    <row r="43" spans="1:12" x14ac:dyDescent="0.2">
      <c r="A43" s="240" t="str">
        <f>_xlfn.CONCAT(gestion!W11," 2")</f>
        <v>Internationale 2</v>
      </c>
      <c r="B43" s="788"/>
      <c r="C43" s="789"/>
      <c r="D43" s="789" t="s">
        <v>45</v>
      </c>
      <c r="E43" s="789"/>
      <c r="F43" s="789"/>
      <c r="G43" s="793"/>
      <c r="H43" s="793"/>
      <c r="I43" s="793"/>
      <c r="J43" s="784">
        <f>IF(L43="oui",20,IF(ISTEXT(G43)=TRUE,0,IF(G43&gt;=1,IF(G43&gt;=11,3,HLOOKUP(G43,tableau!$C$16:$L$18,3,FALSE)),0)))</f>
        <v>0</v>
      </c>
      <c r="K43" s="784"/>
      <c r="L43" s="241"/>
    </row>
    <row r="44" spans="1:12" x14ac:dyDescent="0.2">
      <c r="A44" s="242" t="str">
        <f>_xlfn.CONCAT(gestion!W11," 3")</f>
        <v>Internationale 3</v>
      </c>
      <c r="B44" s="812"/>
      <c r="C44" s="813"/>
      <c r="D44" s="813" t="s">
        <v>45</v>
      </c>
      <c r="E44" s="813"/>
      <c r="F44" s="813"/>
      <c r="G44" s="814"/>
      <c r="H44" s="814"/>
      <c r="I44" s="814"/>
      <c r="J44" s="784">
        <f>IF(L44="oui",20,IF(ISTEXT(G44)=TRUE,0,IF(G44&gt;=1,IF(G44&gt;=11,3,HLOOKUP(G44,tableau!$C$16:$L$18,3,FALSE)),0)))</f>
        <v>0</v>
      </c>
      <c r="K44" s="784"/>
      <c r="L44" s="243"/>
    </row>
    <row r="45" spans="1:12" ht="13.5" thickBot="1" x14ac:dyDescent="0.25">
      <c r="A45" s="225"/>
      <c r="B45" s="225"/>
      <c r="E45" s="222"/>
      <c r="F45" s="222"/>
      <c r="G45" s="785" t="s">
        <v>36</v>
      </c>
      <c r="H45" s="785"/>
      <c r="I45" s="785"/>
      <c r="J45" s="783">
        <f>SUM(J33:J44)</f>
        <v>0</v>
      </c>
      <c r="K45" s="783"/>
    </row>
    <row r="46" spans="1:12" ht="13.5" thickTop="1" x14ac:dyDescent="0.2">
      <c r="A46" s="225"/>
      <c r="B46" s="222"/>
      <c r="C46" s="222"/>
      <c r="D46" s="244"/>
      <c r="E46" s="244"/>
      <c r="F46" s="226"/>
    </row>
    <row r="49" spans="2:13" x14ac:dyDescent="0.2">
      <c r="B49" s="780" t="s">
        <v>52</v>
      </c>
      <c r="C49" s="780"/>
      <c r="D49" s="780"/>
      <c r="E49" s="780"/>
      <c r="F49" s="780"/>
      <c r="H49" s="781" t="str">
        <f>+'données a remplir'!F8</f>
        <v/>
      </c>
      <c r="I49" s="781"/>
      <c r="J49" s="781"/>
      <c r="K49" s="781"/>
      <c r="L49" s="781"/>
      <c r="M49" s="781"/>
    </row>
    <row r="50" spans="2:13" x14ac:dyDescent="0.2">
      <c r="B50" s="257"/>
      <c r="C50" s="257"/>
      <c r="D50" s="245"/>
      <c r="H50" s="245"/>
      <c r="I50" s="245"/>
      <c r="J50" s="245"/>
    </row>
    <row r="51" spans="2:13" x14ac:dyDescent="0.2">
      <c r="B51" s="780" t="s">
        <v>53</v>
      </c>
      <c r="C51" s="780"/>
      <c r="D51" s="780"/>
      <c r="E51" s="780"/>
      <c r="F51" s="780"/>
      <c r="H51" s="781" t="str">
        <f>+'données a remplir'!F9</f>
        <v/>
      </c>
      <c r="I51" s="781"/>
      <c r="J51" s="781"/>
      <c r="K51" s="781"/>
      <c r="L51" s="781"/>
      <c r="M51" s="781"/>
    </row>
    <row r="52" spans="2:13" x14ac:dyDescent="0.2">
      <c r="B52" s="257"/>
      <c r="C52" s="257"/>
      <c r="D52" s="245"/>
      <c r="H52" s="245"/>
      <c r="I52" s="245"/>
      <c r="J52" s="245"/>
    </row>
    <row r="53" spans="2:13" x14ac:dyDescent="0.2">
      <c r="B53" s="780" t="s">
        <v>54</v>
      </c>
      <c r="C53" s="780"/>
      <c r="D53" s="780"/>
      <c r="E53" s="780"/>
      <c r="F53" s="780"/>
      <c r="H53" s="781" t="str">
        <f>+'données a remplir'!F10</f>
        <v/>
      </c>
      <c r="I53" s="781"/>
      <c r="J53" s="781"/>
      <c r="K53" s="781"/>
      <c r="L53" s="781"/>
      <c r="M53" s="781"/>
    </row>
  </sheetData>
  <sheetProtection algorithmName="SHA-512" hashValue="w/Qm7p4RNdK81i+t/6ska6mX1IFTySX2u9TbQSArgKj9usmE9Nqdk8qd1kpy2V/nK3fxftpueq9fYc2mAq8+yw==" saltValue="1GSbNjJwjhmCZr9/J8renw==" spinCount="100000" sheet="1"/>
  <protectedRanges>
    <protectedRange sqref="A42:A44 B33:C44" name="Plage1_1_1_1"/>
    <protectedRange sqref="G33:I44 L37:L39" name="Plage1_2"/>
    <protectedRange sqref="B8:F10 K8:M10" name="Plage1"/>
  </protectedRanges>
  <mergeCells count="84">
    <mergeCell ref="A2:M2"/>
    <mergeCell ref="A3:M3"/>
    <mergeCell ref="K12:M12"/>
    <mergeCell ref="A4:M4"/>
    <mergeCell ref="A5:M5"/>
    <mergeCell ref="A6:M6"/>
    <mergeCell ref="B8:F8"/>
    <mergeCell ref="H8:J8"/>
    <mergeCell ref="K8:M8"/>
    <mergeCell ref="H10:J10"/>
    <mergeCell ref="K10:M10"/>
    <mergeCell ref="B12:F12"/>
    <mergeCell ref="H12:J12"/>
    <mergeCell ref="B11:C11"/>
    <mergeCell ref="B10:F10"/>
    <mergeCell ref="D11:E11"/>
    <mergeCell ref="D43:F43"/>
    <mergeCell ref="B32:C32"/>
    <mergeCell ref="J40:K40"/>
    <mergeCell ref="D32:F32"/>
    <mergeCell ref="G32:I32"/>
    <mergeCell ref="J32:K32"/>
    <mergeCell ref="B42:C42"/>
    <mergeCell ref="D42:F42"/>
    <mergeCell ref="G42:I42"/>
    <mergeCell ref="J42:K42"/>
    <mergeCell ref="B43:C43"/>
    <mergeCell ref="B34:C34"/>
    <mergeCell ref="D34:F34"/>
    <mergeCell ref="D36:F36"/>
    <mergeCell ref="G36:I36"/>
    <mergeCell ref="B39:C39"/>
    <mergeCell ref="F11:G11"/>
    <mergeCell ref="A26:M26"/>
    <mergeCell ref="B33:C33"/>
    <mergeCell ref="D33:F33"/>
    <mergeCell ref="G33:I33"/>
    <mergeCell ref="J33:K33"/>
    <mergeCell ref="A27:M27"/>
    <mergeCell ref="A31:F31"/>
    <mergeCell ref="A28:M28"/>
    <mergeCell ref="A16:M16"/>
    <mergeCell ref="A15:M15"/>
    <mergeCell ref="B20:M20"/>
    <mergeCell ref="B37:C37"/>
    <mergeCell ref="B38:C38"/>
    <mergeCell ref="D38:F38"/>
    <mergeCell ref="D39:F39"/>
    <mergeCell ref="B35:C35"/>
    <mergeCell ref="D35:F35"/>
    <mergeCell ref="D37:F37"/>
    <mergeCell ref="B36:C36"/>
    <mergeCell ref="J43:K43"/>
    <mergeCell ref="G45:I45"/>
    <mergeCell ref="J45:K45"/>
    <mergeCell ref="J34:K34"/>
    <mergeCell ref="G44:I44"/>
    <mergeCell ref="J44:K44"/>
    <mergeCell ref="G39:I39"/>
    <mergeCell ref="J39:K39"/>
    <mergeCell ref="J36:K36"/>
    <mergeCell ref="G38:I38"/>
    <mergeCell ref="J38:K38"/>
    <mergeCell ref="G34:I34"/>
    <mergeCell ref="J37:K37"/>
    <mergeCell ref="J35:K35"/>
    <mergeCell ref="G35:I35"/>
    <mergeCell ref="G37:I37"/>
    <mergeCell ref="B40:C40"/>
    <mergeCell ref="D40:F40"/>
    <mergeCell ref="B51:F51"/>
    <mergeCell ref="B53:F53"/>
    <mergeCell ref="H53:M53"/>
    <mergeCell ref="H51:M51"/>
    <mergeCell ref="B49:F49"/>
    <mergeCell ref="B41:C41"/>
    <mergeCell ref="H49:M49"/>
    <mergeCell ref="G40:I40"/>
    <mergeCell ref="B44:C44"/>
    <mergeCell ref="D44:F44"/>
    <mergeCell ref="D41:F41"/>
    <mergeCell ref="G41:I41"/>
    <mergeCell ref="J41:K41"/>
    <mergeCell ref="G43:I43"/>
  </mergeCells>
  <phoneticPr fontId="0" type="noConversion"/>
  <dataValidations count="1">
    <dataValidation type="list" allowBlank="1" showInputMessage="1" showErrorMessage="1" promptTitle="Menu_BYE" sqref="L33:L44" xr:uid="{00000000-0002-0000-0300-000000000000}">
      <formula1>Menu_Bye</formula1>
    </dataValidation>
  </dataValidations>
  <printOptions horizontalCentered="1"/>
  <pageMargins left="0" right="0" top="0.39370078740157483" bottom="0.31496062992125984" header="0.19685039370078741" footer="0.31496062992125984"/>
  <pageSetup scale="90" orientation="portrait" r:id="rId1"/>
  <headerFooter alignWithMargins="0">
    <oddHeader>&amp;LLauréats 2019</oddHeader>
    <oddFooter>&amp;C&amp;14PATINAGE LAURENTIDES&amp;R&amp;A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E31BA92-DFB3-478A-AC3A-CEC2035DC15C}">
          <x14:formula1>
            <xm:f>gestion!$J$21:$J$27</xm:f>
          </x14:formula1>
          <xm:sqref>B33:C44</xm:sqref>
        </x14:dataValidation>
      </x14:dataValidation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tabColor rgb="FF92D050"/>
  </sheetPr>
  <dimension ref="A1:AD59"/>
  <sheetViews>
    <sheetView showGridLines="0" topLeftCell="A31" zoomScaleNormal="100" workbookViewId="0">
      <selection activeCell="K41" sqref="K41:L51"/>
    </sheetView>
  </sheetViews>
  <sheetFormatPr baseColWidth="10" defaultRowHeight="12.75" x14ac:dyDescent="0.2"/>
  <cols>
    <col min="1" max="1" width="25.85546875" style="210" customWidth="1"/>
    <col min="2" max="3" width="8" style="210" customWidth="1"/>
    <col min="4" max="4" width="8.85546875" style="210" customWidth="1"/>
    <col min="5" max="5" width="8" style="210" customWidth="1"/>
    <col min="6" max="6" width="10.7109375" style="210" customWidth="1"/>
    <col min="7" max="7" width="8" style="210" customWidth="1"/>
    <col min="8" max="8" width="8" style="211" customWidth="1"/>
    <col min="9" max="12" width="8" style="210" customWidth="1"/>
    <col min="13" max="13" width="7.28515625" style="210" customWidth="1"/>
    <col min="14" max="16384" width="11.42578125" style="212"/>
  </cols>
  <sheetData>
    <row r="1" spans="1:13" x14ac:dyDescent="0.2">
      <c r="A1" s="209"/>
      <c r="B1" s="209"/>
      <c r="C1" s="209"/>
      <c r="D1" s="209"/>
      <c r="E1" s="209"/>
      <c r="F1" s="209"/>
    </row>
    <row r="2" spans="1:13" x14ac:dyDescent="0.2">
      <c r="A2" s="794" t="s">
        <v>14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</row>
    <row r="3" spans="1:13" x14ac:dyDescent="0.2">
      <c r="A3" s="795" t="s">
        <v>43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</row>
    <row r="4" spans="1:13" s="214" customForma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</row>
    <row r="5" spans="1:13" s="214" customFormat="1" ht="15.75" customHeight="1" x14ac:dyDescent="0.25">
      <c r="A5" s="799" t="s">
        <v>5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</row>
    <row r="6" spans="1:13" s="214" customFormat="1" ht="15.75" customHeight="1" x14ac:dyDescent="0.2">
      <c r="A6" s="801" t="str">
        <f>gestion!B51</f>
        <v xml:space="preserve"> PATINEUSE RÉGIONALE STAR 5</v>
      </c>
      <c r="B6" s="801"/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1"/>
    </row>
    <row r="8" spans="1:13" x14ac:dyDescent="0.2">
      <c r="A8" s="216" t="s">
        <v>48</v>
      </c>
      <c r="B8" s="790"/>
      <c r="C8" s="790"/>
      <c r="D8" s="790"/>
      <c r="E8" s="790"/>
      <c r="F8" s="790"/>
      <c r="H8" s="800" t="s">
        <v>51</v>
      </c>
      <c r="I8" s="800"/>
      <c r="J8" s="807"/>
      <c r="K8" s="807"/>
      <c r="L8" s="807"/>
      <c r="M8" s="807"/>
    </row>
    <row r="9" spans="1:13" x14ac:dyDescent="0.2">
      <c r="A9" s="216"/>
      <c r="B9" s="217"/>
      <c r="C9" s="217"/>
      <c r="D9" s="217"/>
      <c r="E9" s="217"/>
      <c r="F9" s="217"/>
      <c r="H9" s="800"/>
      <c r="I9" s="800"/>
      <c r="J9" s="307"/>
      <c r="K9" s="308"/>
      <c r="L9" s="308"/>
      <c r="M9" s="308"/>
    </row>
    <row r="10" spans="1:13" x14ac:dyDescent="0.2">
      <c r="A10" s="216" t="s">
        <v>74</v>
      </c>
      <c r="B10" s="790"/>
      <c r="C10" s="790"/>
      <c r="D10" s="790"/>
      <c r="E10" s="790"/>
      <c r="F10" s="790"/>
      <c r="H10" s="800" t="s">
        <v>13</v>
      </c>
      <c r="I10" s="800"/>
      <c r="J10" s="807"/>
      <c r="K10" s="807"/>
      <c r="L10" s="807"/>
      <c r="M10" s="807"/>
    </row>
    <row r="11" spans="1:13" x14ac:dyDescent="0.2">
      <c r="A11" s="461"/>
      <c r="B11" s="802"/>
      <c r="C11" s="802"/>
      <c r="D11" s="800"/>
      <c r="E11" s="800"/>
      <c r="F11" s="802"/>
      <c r="G11" s="802"/>
      <c r="H11" s="800"/>
      <c r="I11" s="800"/>
      <c r="J11" s="309"/>
      <c r="K11" s="309"/>
      <c r="L11" s="309"/>
      <c r="M11" s="309"/>
    </row>
    <row r="12" spans="1:13" x14ac:dyDescent="0.2">
      <c r="A12" s="461" t="s">
        <v>50</v>
      </c>
      <c r="B12" s="790">
        <f>'données a remplir'!E7</f>
        <v>0</v>
      </c>
      <c r="C12" s="790"/>
      <c r="D12" s="790"/>
      <c r="E12" s="790"/>
      <c r="F12" s="790"/>
      <c r="H12" s="808" t="s">
        <v>380</v>
      </c>
      <c r="I12" s="808"/>
      <c r="J12" s="807">
        <f>'données a remplir'!E6</f>
        <v>0</v>
      </c>
      <c r="K12" s="807" t="str">
        <f>+'données a remplir'!F6</f>
        <v/>
      </c>
      <c r="L12" s="807"/>
      <c r="M12" s="807"/>
    </row>
    <row r="13" spans="1:13" x14ac:dyDescent="0.2">
      <c r="A13" s="220"/>
      <c r="B13" s="221"/>
      <c r="C13" s="221"/>
      <c r="D13" s="220"/>
      <c r="E13" s="222"/>
      <c r="F13" s="222"/>
    </row>
    <row r="14" spans="1:13" x14ac:dyDescent="0.2">
      <c r="A14" s="356" t="s">
        <v>415</v>
      </c>
      <c r="B14" s="221"/>
      <c r="C14" s="221"/>
      <c r="D14" s="220"/>
      <c r="E14" s="222"/>
      <c r="F14" s="222"/>
    </row>
    <row r="15" spans="1:13" s="357" customFormat="1" x14ac:dyDescent="0.2">
      <c r="A15" s="945" t="str">
        <f>gestion!$V$41</f>
        <v>Chaque Club enverra 3 candidatures.</v>
      </c>
      <c r="B15" s="945"/>
      <c r="C15" s="945"/>
      <c r="D15" s="945"/>
      <c r="E15" s="945"/>
      <c r="F15" s="945"/>
      <c r="G15" s="945"/>
      <c r="H15" s="945"/>
      <c r="I15" s="945"/>
      <c r="J15" s="945"/>
      <c r="K15" s="945"/>
      <c r="L15" s="945"/>
      <c r="M15" s="945"/>
    </row>
    <row r="16" spans="1:13" s="357" customFormat="1" x14ac:dyDescent="0.2">
      <c r="A16" s="945" t="str">
        <f>_xlfn.CONCAT(gestion!$V$103," 1 juillet")</f>
        <v>Limite d'âge :        Fille :        avoir 13 ans et +  au 1 juillet</v>
      </c>
      <c r="B16" s="945"/>
      <c r="C16" s="945"/>
      <c r="D16" s="945"/>
      <c r="E16" s="945"/>
      <c r="F16" s="945"/>
      <c r="G16" s="945"/>
      <c r="H16" s="945"/>
      <c r="I16" s="945"/>
      <c r="J16" s="945"/>
      <c r="K16" s="945"/>
      <c r="L16" s="945"/>
      <c r="M16" s="945"/>
    </row>
    <row r="17" spans="1:30" ht="12.6" customHeight="1" x14ac:dyDescent="0.2">
      <c r="A17" s="952" t="s">
        <v>581</v>
      </c>
      <c r="B17" s="952"/>
      <c r="C17" s="952"/>
      <c r="D17" s="952"/>
      <c r="E17" s="952"/>
      <c r="F17" s="952"/>
      <c r="G17" s="952"/>
      <c r="H17" s="952"/>
      <c r="I17" s="952"/>
      <c r="J17" s="952"/>
      <c r="K17" s="952"/>
      <c r="L17" s="952"/>
      <c r="M17" s="952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</row>
    <row r="18" spans="1:30" ht="12.6" customHeight="1" x14ac:dyDescent="0.2">
      <c r="A18" s="952" t="s">
        <v>580</v>
      </c>
      <c r="B18" s="952"/>
      <c r="C18" s="952"/>
      <c r="D18" s="952"/>
      <c r="E18" s="952"/>
      <c r="F18" s="952"/>
      <c r="G18" s="952"/>
      <c r="H18" s="952"/>
      <c r="I18" s="952"/>
      <c r="J18" s="952"/>
      <c r="K18" s="952"/>
      <c r="L18" s="952"/>
      <c r="M18" s="952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</row>
    <row r="19" spans="1:30" s="357" customFormat="1" x14ac:dyDescent="0.2">
      <c r="A19" s="945" t="str">
        <f>_xlfn.CONCAT(gestion!V96," ",gestion!B12)</f>
        <v>Avoir compétitionné la majorité des compétitions dans la catégorie Star 5 au cours de la saison 2019</v>
      </c>
      <c r="B19" s="945"/>
      <c r="C19" s="945"/>
      <c r="D19" s="945"/>
      <c r="E19" s="945"/>
      <c r="F19" s="945"/>
      <c r="G19" s="945"/>
      <c r="H19" s="945"/>
      <c r="I19" s="945"/>
      <c r="J19" s="945"/>
      <c r="K19" s="945"/>
      <c r="L19" s="945"/>
      <c r="M19" s="945"/>
    </row>
    <row r="20" spans="1:30" s="357" customFormat="1" x14ac:dyDescent="0.2">
      <c r="A20" s="945" t="str">
        <f>_xlfn.CONCAT(gestion!V92," ",gestion!V94)</f>
        <v>Si un patineur/patineuse a participé a une compétition provinciale autre que Star-Michel-Proulx,  il n'est pas éligible dans cette catégorie.</v>
      </c>
      <c r="B20" s="945"/>
      <c r="C20" s="945"/>
      <c r="D20" s="945"/>
      <c r="E20" s="945"/>
      <c r="F20" s="945"/>
      <c r="G20" s="945"/>
      <c r="H20" s="945"/>
      <c r="I20" s="945"/>
      <c r="J20" s="945"/>
      <c r="K20" s="945"/>
      <c r="L20" s="945"/>
      <c r="M20" s="945"/>
    </row>
    <row r="21" spans="1:30" s="357" customFormat="1" x14ac:dyDescent="0.2">
      <c r="A21" s="945" t="str">
        <f>gestion!V97</f>
        <v>Si un patineur/patineuse compétitionne moins de 3 fois dans la catégorie sans limite et/ou pré-juvénile, il doit être inscrit</v>
      </c>
      <c r="B21" s="945"/>
      <c r="C21" s="945"/>
      <c r="D21" s="945"/>
      <c r="E21" s="945"/>
      <c r="F21" s="945"/>
      <c r="G21" s="945"/>
      <c r="H21" s="945"/>
      <c r="I21" s="945"/>
      <c r="J21" s="945"/>
      <c r="K21" s="945"/>
      <c r="L21" s="945"/>
      <c r="M21" s="945"/>
    </row>
    <row r="22" spans="1:30" ht="15" customHeight="1" x14ac:dyDescent="0.2">
      <c r="A22" s="945" t="str">
        <f>gestion!V99</f>
        <v>dans cette catégorie et ses résultats pré-juvénile seront comptabilisés.</v>
      </c>
      <c r="B22" s="945"/>
      <c r="C22" s="945"/>
      <c r="D22" s="945"/>
      <c r="E22" s="945"/>
      <c r="F22" s="945"/>
      <c r="G22" s="945"/>
      <c r="H22" s="945"/>
      <c r="I22" s="945"/>
      <c r="J22" s="945"/>
      <c r="K22" s="945"/>
      <c r="L22" s="945"/>
      <c r="M22" s="945"/>
    </row>
    <row r="23" spans="1:30" ht="15" customHeight="1" x14ac:dyDescent="0.2">
      <c r="A23" s="467"/>
      <c r="B23" s="467"/>
      <c r="C23" s="467"/>
      <c r="D23" s="467"/>
      <c r="E23" s="467"/>
      <c r="F23" s="467"/>
      <c r="G23" s="467"/>
      <c r="H23" s="467"/>
      <c r="I23" s="467"/>
      <c r="J23" s="467"/>
      <c r="K23" s="467"/>
      <c r="L23" s="467"/>
      <c r="M23" s="467"/>
    </row>
    <row r="24" spans="1:30" ht="15" customHeight="1" x14ac:dyDescent="0.2">
      <c r="A24" s="846" t="s">
        <v>397</v>
      </c>
      <c r="B24" s="846"/>
      <c r="C24" s="846"/>
      <c r="D24" s="846"/>
      <c r="E24" s="846"/>
      <c r="F24" s="846"/>
      <c r="G24" s="846"/>
      <c r="H24" s="846"/>
      <c r="I24" s="846"/>
      <c r="J24" s="846"/>
      <c r="K24" s="846"/>
      <c r="L24" s="846"/>
      <c r="M24" s="846"/>
    </row>
    <row r="25" spans="1:30" ht="15" customHeight="1" x14ac:dyDescent="0.2">
      <c r="A25" s="256"/>
      <c r="B25" s="256"/>
      <c r="C25" s="256"/>
      <c r="D25" s="256"/>
      <c r="E25" s="256"/>
      <c r="F25" s="256"/>
      <c r="G25" s="256"/>
    </row>
    <row r="26" spans="1:30" ht="27.75" customHeight="1" thickBot="1" x14ac:dyDescent="0.25">
      <c r="A26" s="265" t="s">
        <v>394</v>
      </c>
      <c r="B26" s="464">
        <v>2</v>
      </c>
      <c r="C26" s="464">
        <v>3</v>
      </c>
      <c r="D26" s="464">
        <v>4</v>
      </c>
      <c r="E26" s="847">
        <v>5</v>
      </c>
      <c r="F26" s="847"/>
      <c r="G26" s="464">
        <v>6</v>
      </c>
      <c r="H26" s="847">
        <v>7</v>
      </c>
      <c r="I26" s="847"/>
      <c r="J26" s="268">
        <v>8</v>
      </c>
      <c r="K26" s="464">
        <v>9</v>
      </c>
      <c r="L26" s="464">
        <v>10</v>
      </c>
      <c r="M26" s="269">
        <v>11</v>
      </c>
    </row>
    <row r="27" spans="1:30" ht="26.25" customHeight="1" thickTop="1" x14ac:dyDescent="0.2">
      <c r="A27" s="270" t="s">
        <v>5</v>
      </c>
      <c r="B27" s="271" t="s">
        <v>291</v>
      </c>
      <c r="C27" s="271" t="s">
        <v>292</v>
      </c>
      <c r="D27" s="465" t="s">
        <v>400</v>
      </c>
      <c r="E27" s="845" t="s">
        <v>398</v>
      </c>
      <c r="F27" s="845"/>
      <c r="G27" s="271" t="s">
        <v>396</v>
      </c>
      <c r="H27" s="845" t="s">
        <v>395</v>
      </c>
      <c r="I27" s="845"/>
      <c r="J27" s="465" t="s">
        <v>399</v>
      </c>
      <c r="K27" s="271" t="s">
        <v>89</v>
      </c>
      <c r="L27" s="271" t="s">
        <v>90</v>
      </c>
      <c r="M27" s="274" t="s">
        <v>91</v>
      </c>
    </row>
    <row r="28" spans="1:30" x14ac:dyDescent="0.2">
      <c r="A28" s="225"/>
      <c r="B28" s="222"/>
      <c r="C28" s="222"/>
      <c r="D28" s="222"/>
      <c r="E28" s="222"/>
      <c r="F28" s="226"/>
    </row>
    <row r="29" spans="1:30" x14ac:dyDescent="0.2">
      <c r="A29" s="223" t="s">
        <v>419</v>
      </c>
      <c r="E29" s="225"/>
      <c r="F29" s="225"/>
    </row>
    <row r="30" spans="1:30" x14ac:dyDescent="0.2">
      <c r="A30" s="782" t="s">
        <v>481</v>
      </c>
      <c r="B30" s="782"/>
      <c r="C30" s="782"/>
      <c r="D30" s="782"/>
      <c r="E30" s="782"/>
      <c r="F30" s="782"/>
      <c r="G30" s="782"/>
      <c r="H30" s="782"/>
      <c r="I30" s="782"/>
      <c r="J30" s="782"/>
      <c r="K30" s="782"/>
      <c r="L30" s="782"/>
      <c r="M30" s="782"/>
    </row>
    <row r="31" spans="1:30" x14ac:dyDescent="0.2">
      <c r="A31" s="782" t="s">
        <v>480</v>
      </c>
      <c r="B31" s="782"/>
      <c r="C31" s="782"/>
      <c r="D31" s="782"/>
      <c r="E31" s="782"/>
      <c r="F31" s="782"/>
      <c r="G31" s="782"/>
      <c r="H31" s="782"/>
      <c r="I31" s="782"/>
      <c r="J31" s="782"/>
      <c r="K31" s="782"/>
      <c r="L31" s="782"/>
      <c r="M31" s="782"/>
    </row>
    <row r="32" spans="1:30" x14ac:dyDescent="0.2">
      <c r="A32" s="782" t="s">
        <v>479</v>
      </c>
      <c r="B32" s="782"/>
      <c r="C32" s="782"/>
      <c r="D32" s="782"/>
      <c r="E32" s="782"/>
      <c r="F32" s="782"/>
      <c r="G32" s="782"/>
      <c r="H32" s="782"/>
      <c r="I32" s="782"/>
      <c r="J32" s="782"/>
      <c r="K32" s="782"/>
      <c r="L32" s="782"/>
      <c r="M32" s="782"/>
    </row>
    <row r="33" spans="1:13" x14ac:dyDescent="0.2">
      <c r="A33" s="782" t="s">
        <v>482</v>
      </c>
      <c r="B33" s="782"/>
      <c r="C33" s="782"/>
      <c r="D33" s="782"/>
      <c r="E33" s="782"/>
      <c r="F33" s="782"/>
      <c r="G33" s="782"/>
      <c r="H33" s="782"/>
      <c r="I33" s="782"/>
      <c r="J33" s="782"/>
      <c r="K33" s="782"/>
      <c r="L33" s="782"/>
      <c r="M33" s="782"/>
    </row>
    <row r="34" spans="1:13" s="349" customFormat="1" x14ac:dyDescent="0.2">
      <c r="A34" s="939" t="str">
        <f>gestion!$V$49</f>
        <v>Seules les compétitions régionales inscrites ci-dessous sont éligibles pour les lauréats</v>
      </c>
      <c r="B34" s="939"/>
      <c r="C34" s="939"/>
      <c r="D34" s="939"/>
      <c r="E34" s="939"/>
      <c r="F34" s="939"/>
      <c r="G34" s="939"/>
      <c r="H34" s="939"/>
      <c r="I34" s="939"/>
      <c r="J34" s="939"/>
      <c r="K34" s="939"/>
      <c r="L34" s="939"/>
      <c r="M34" s="939"/>
    </row>
    <row r="35" spans="1:13" s="349" customFormat="1" x14ac:dyDescent="0.2">
      <c r="A35" s="939" t="str">
        <f>gestion!$V$79</f>
        <v xml:space="preserve">Si le bloc des quatres compétitions obligatoires de la région est rempli </v>
      </c>
      <c r="B35" s="939"/>
      <c r="C35" s="939"/>
      <c r="D35" s="939"/>
      <c r="E35" s="939"/>
      <c r="F35" s="939"/>
      <c r="G35" s="939"/>
      <c r="H35" s="939"/>
      <c r="I35" s="939"/>
      <c r="J35" s="939"/>
      <c r="K35" s="939"/>
      <c r="L35" s="939"/>
      <c r="M35" s="939"/>
    </row>
    <row r="36" spans="1:13" s="349" customFormat="1" x14ac:dyDescent="0.2">
      <c r="A36" s="939" t="str">
        <f>gestion!$V$80</f>
        <v>alors l'atlhète aura le droit à une cinquième compétition de son choix.</v>
      </c>
      <c r="B36" s="939"/>
      <c r="C36" s="939"/>
      <c r="D36" s="939"/>
      <c r="E36" s="939"/>
      <c r="F36" s="939"/>
      <c r="G36" s="939"/>
      <c r="H36" s="939"/>
      <c r="I36" s="939"/>
      <c r="J36" s="939"/>
      <c r="K36" s="939"/>
      <c r="L36" s="939"/>
      <c r="M36" s="939"/>
    </row>
    <row r="37" spans="1:13" x14ac:dyDescent="0.2">
      <c r="A37" s="255" t="str">
        <f>gestion!$V$45</f>
        <v>Aucun point de participation n'est accordé.</v>
      </c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</row>
    <row r="38" spans="1:13" x14ac:dyDescent="0.2">
      <c r="A38" s="255" t="str">
        <f>gestion!$V$43</f>
        <v xml:space="preserve">N.B. :  Joindre une copie très lisible des résultats de compétition </v>
      </c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</row>
    <row r="39" spans="1:13" x14ac:dyDescent="0.2">
      <c r="A39" s="811"/>
      <c r="B39" s="811"/>
      <c r="C39" s="811"/>
      <c r="D39" s="811"/>
      <c r="E39" s="811"/>
      <c r="F39" s="811"/>
    </row>
    <row r="40" spans="1:13" s="278" customFormat="1" ht="27.75" customHeight="1" thickBot="1" x14ac:dyDescent="0.25">
      <c r="A40" s="277" t="s">
        <v>31</v>
      </c>
      <c r="B40" s="943" t="s">
        <v>567</v>
      </c>
      <c r="C40" s="944"/>
      <c r="D40" s="841" t="s">
        <v>388</v>
      </c>
      <c r="E40" s="842"/>
      <c r="F40" s="594" t="s">
        <v>389</v>
      </c>
      <c r="G40" s="934" t="s">
        <v>5</v>
      </c>
      <c r="H40" s="935"/>
      <c r="I40" s="934" t="s">
        <v>32</v>
      </c>
      <c r="J40" s="935"/>
      <c r="K40" s="940" t="s">
        <v>6</v>
      </c>
      <c r="L40" s="941"/>
    </row>
    <row r="41" spans="1:13" ht="13.5" thickTop="1" x14ac:dyDescent="0.2">
      <c r="A41" s="350" t="str">
        <f>+gestion!$X$12</f>
        <v>Invitation Rosemère</v>
      </c>
      <c r="B41" s="936"/>
      <c r="C41" s="937"/>
      <c r="D41" s="936"/>
      <c r="E41" s="937"/>
      <c r="F41" s="595"/>
      <c r="G41" s="936"/>
      <c r="H41" s="937"/>
      <c r="I41" s="936"/>
      <c r="J41" s="937"/>
      <c r="K41" s="936" t="str">
        <f>IF(OR(D41&lt;2,D41="",I41="",I41&lt;1,I41&gt;D41-1,F41="",F41&lt;=1,F41&gt;11,AND(D41&gt;=5,I41&gt;=5)),"",IF(D41&gt;=5,VLOOKUP(I41,tableau!$C$1:$M$6,HLOOKUP(F41,tableau!$C$1:$M$1,1,FALSE),FALSE),IF(D41=4,VLOOKUP(I41,tableau!$C$7:$M$9,HLOOKUP(F41,tableau!$C$1:$M$1,1,FALSE),FALSE),IF(D41=3,VLOOKUP(I41,tableau!$C$10:$M$11,HLOOKUP(F41,tableau!$C$1:$M$1,1,FALSE),FALSE),IF(D41=2,VLOOKUP(I41,tableau!$C$12:$M$12,HLOOKUP(F41,tableau!$C$1:$M$1,1,FALSE),FALSE),"")))))</f>
        <v/>
      </c>
      <c r="L41" s="942"/>
      <c r="M41" s="212"/>
    </row>
    <row r="42" spans="1:13" x14ac:dyDescent="0.2">
      <c r="A42" s="351" t="str">
        <f>+gestion!$W$15</f>
        <v>Invitation Lachute</v>
      </c>
      <c r="B42" s="819"/>
      <c r="C42" s="820"/>
      <c r="D42" s="819"/>
      <c r="E42" s="820"/>
      <c r="F42" s="526"/>
      <c r="G42" s="819"/>
      <c r="H42" s="820"/>
      <c r="I42" s="819"/>
      <c r="J42" s="820"/>
      <c r="K42" s="819" t="str">
        <f>IF(OR(D42&lt;2,D42="",I42="",I42&lt;1,I42&gt;D42-1,F42="",F42&lt;=1,F42&gt;11,AND(D42&gt;=5,I42&gt;=5)),"",IF(D42&gt;=5,VLOOKUP(I42,tableau!$C$1:$M$6,HLOOKUP(F42,tableau!$C$1:$M$1,1,FALSE),FALSE),IF(D42=4,VLOOKUP(I42,tableau!$C$7:$M$9,HLOOKUP(F42,tableau!$C$1:$M$1,1,FALSE),FALSE),IF(D42=3,VLOOKUP(I42,tableau!$C$10:$M$11,HLOOKUP(F42,tableau!$C$1:$M$1,1,FALSE),FALSE),IF(D42=2,VLOOKUP(I42,tableau!$C$12:$M$12,HLOOKUP(F42,tableau!$C$1:$M$1,1,FALSE),FALSE),"")))))</f>
        <v/>
      </c>
      <c r="L42" s="928"/>
      <c r="M42" s="212"/>
    </row>
    <row r="43" spans="1:13" x14ac:dyDescent="0.2">
      <c r="A43" s="351" t="str">
        <f>+gestion!$W$17</f>
        <v>Invitation Richard Gauthier</v>
      </c>
      <c r="B43" s="819"/>
      <c r="C43" s="820"/>
      <c r="D43" s="819"/>
      <c r="E43" s="820"/>
      <c r="F43" s="526"/>
      <c r="G43" s="819"/>
      <c r="H43" s="820"/>
      <c r="I43" s="819"/>
      <c r="J43" s="820"/>
      <c r="K43" s="819" t="str">
        <f>IF(OR(D43&lt;2,D43="",I43="",I43&lt;1,I43&gt;D43-1,F43="",F43&lt;=1,F43&gt;11,AND(D43&gt;=5,I43&gt;=5)),"",IF(D43&gt;=5,VLOOKUP(I43,tableau!$C$1:$M$6,HLOOKUP(F43,tableau!$C$1:$M$1,1,FALSE),FALSE),IF(D43=4,VLOOKUP(I43,tableau!$C$7:$M$9,HLOOKUP(F43,tableau!$C$1:$M$1,1,FALSE),FALSE),IF(D43=3,VLOOKUP(I43,tableau!$C$10:$M$11,HLOOKUP(F43,tableau!$C$1:$M$1,1,FALSE),FALSE),IF(D43=2,VLOOKUP(I43,tableau!$C$12:$M$12,HLOOKUP(F43,tableau!$C$1:$M$1,1,FALSE),FALSE),"")))))</f>
        <v/>
      </c>
      <c r="L43" s="928"/>
      <c r="M43" s="212"/>
    </row>
    <row r="44" spans="1:13" ht="13.5" thickBot="1" x14ac:dyDescent="0.25">
      <c r="A44" s="352" t="str">
        <f>+gestion!$W$18</f>
        <v>Invitation St-Eustache</v>
      </c>
      <c r="B44" s="929"/>
      <c r="C44" s="930"/>
      <c r="D44" s="929"/>
      <c r="E44" s="930"/>
      <c r="F44" s="596"/>
      <c r="G44" s="929"/>
      <c r="H44" s="930"/>
      <c r="I44" s="929"/>
      <c r="J44" s="930"/>
      <c r="K44" s="837" t="str">
        <f>IF(OR(D44&lt;2,D44="",I44="",I44&lt;1,I44&gt;D44-1,F44="",F44&lt;=1,F44&gt;11,AND(D44&gt;=5,I44&gt;=5)),"",IF(D44&gt;=5,VLOOKUP(I44,tableau!$C$1:$M$6,HLOOKUP(F44,tableau!$C$1:$M$1,1,FALSE),FALSE),IF(D44=4,VLOOKUP(I44,tableau!$C$7:$M$9,HLOOKUP(F44,tableau!$C$1:$M$1,1,FALSE),FALSE),IF(D44=3,VLOOKUP(I44,tableau!$C$10:$M$11,HLOOKUP(F44,tableau!$C$1:$M$1,1,FALSE),FALSE),IF(D44=2,VLOOKUP(I44,tableau!$C$12:$M$12,HLOOKUP(F44,tableau!$C$1:$M$1,1,FALSE),FALSE),"")))))</f>
        <v/>
      </c>
      <c r="L44" s="931"/>
      <c r="M44" s="212"/>
    </row>
    <row r="45" spans="1:13" ht="13.5" thickTop="1" x14ac:dyDescent="0.2">
      <c r="A45" s="283" t="str">
        <f>+gestion!$W$24</f>
        <v>Au choix</v>
      </c>
      <c r="B45" s="839"/>
      <c r="C45" s="840"/>
      <c r="D45" s="839"/>
      <c r="E45" s="840"/>
      <c r="F45" s="597"/>
      <c r="G45" s="936"/>
      <c r="H45" s="937"/>
      <c r="I45" s="936"/>
      <c r="J45" s="937"/>
      <c r="K45" s="932" t="str">
        <f>IF(OR(D45&lt;2,D45="",I45="",I45&lt;1,I45&gt;D45-1,F45="",F45&lt;=1,F45&gt;11,AND(D45&gt;=5,I45&gt;=5)),"",IF(D45&gt;=5,VLOOKUP(I45,tableau!$C$1:$M$6,HLOOKUP(F45,tableau!$C$1:$M$1,1,FALSE),FALSE),IF(D45=4,VLOOKUP(I45,tableau!$C$7:$M$9,HLOOKUP(F45,tableau!$C$1:$M$1,1,FALSE),FALSE),IF(D45=3,VLOOKUP(I45,tableau!$C$10:$M$11,HLOOKUP(F45,tableau!$C$1:$M$1,1,FALSE),FALSE),IF(D45=2,VLOOKUP(I45,tableau!$C$12:$M$12,HLOOKUP(F45,tableau!$C$1:$M$1,1,FALSE),FALSE),"")))))</f>
        <v/>
      </c>
      <c r="L45" s="933"/>
      <c r="M45" s="212"/>
    </row>
    <row r="46" spans="1:13" s="264" customFormat="1" x14ac:dyDescent="0.2">
      <c r="A46" s="938" t="s">
        <v>413</v>
      </c>
      <c r="B46" s="938"/>
      <c r="C46" s="938"/>
      <c r="D46" s="938"/>
      <c r="E46" s="938"/>
      <c r="F46" s="938"/>
      <c r="G46" s="938"/>
      <c r="H46" s="938"/>
      <c r="I46" s="938"/>
      <c r="J46" s="938"/>
      <c r="K46" s="927">
        <f>SUM(K41:L45)</f>
        <v>0</v>
      </c>
      <c r="L46" s="927"/>
    </row>
    <row r="47" spans="1:13" x14ac:dyDescent="0.2">
      <c r="A47" s="282" t="str">
        <f>+gestion!$W$22</f>
        <v>STAR Michel-Proulx</v>
      </c>
      <c r="B47" s="837"/>
      <c r="C47" s="838"/>
      <c r="D47" s="837"/>
      <c r="E47" s="838"/>
      <c r="F47" s="947"/>
      <c r="G47" s="826"/>
      <c r="H47" s="827"/>
      <c r="I47" s="837"/>
      <c r="J47" s="838"/>
      <c r="K47" s="830" t="str">
        <f>IF(OR(D47&lt;2,D47="",I47="",I47&lt;1,I47&gt;D47-1,F47="",F47&lt;=1,F47&gt;11,AND(D47&gt;=5,I47&gt;=5)),"",IF(D47&gt;=5,VLOOKUP(I47,tableau!$C$1:$M$6,HLOOKUP(F47,tableau!$C$1:$M$1,1,FALSE),FALSE),IF(D47=4,VLOOKUP(I47,tableau!$C$7:$M$9,HLOOKUP(F47,tableau!$C$1:$M$1,1,FALSE),FALSE),IF(D47=3,VLOOKUP(I47,tableau!$C$10:$M$11,HLOOKUP(F47,tableau!$C$1:$M$1,1,FALSE),FALSE),IF(D47=2,VLOOKUP(I47,tableau!$C$12:$M$12,HLOOKUP(F47,tableau!$C$1:$M$1,1,FALSE),FALSE),"")))))</f>
        <v/>
      </c>
      <c r="L47" s="831"/>
      <c r="M47" s="212"/>
    </row>
    <row r="48" spans="1:13" x14ac:dyDescent="0.2">
      <c r="A48" s="283" t="str">
        <f>gestion!$X$21</f>
        <v>Finale Régionale</v>
      </c>
      <c r="B48" s="839"/>
      <c r="C48" s="840"/>
      <c r="D48" s="839"/>
      <c r="E48" s="840"/>
      <c r="F48" s="948"/>
      <c r="G48" s="828"/>
      <c r="H48" s="829"/>
      <c r="I48" s="839"/>
      <c r="J48" s="840"/>
      <c r="K48" s="832"/>
      <c r="L48" s="833"/>
      <c r="M48" s="212"/>
    </row>
    <row r="49" spans="1:13" x14ac:dyDescent="0.2">
      <c r="A49" s="282" t="str">
        <f>+gestion!$W$22</f>
        <v>STAR Michel-Proulx</v>
      </c>
      <c r="B49" s="848"/>
      <c r="C49" s="848"/>
      <c r="D49" s="848"/>
      <c r="E49" s="848"/>
      <c r="F49" s="947"/>
      <c r="G49" s="826"/>
      <c r="H49" s="827"/>
      <c r="I49" s="837"/>
      <c r="J49" s="838"/>
      <c r="K49" s="830">
        <f>IF(ISTEXT(I49)=TRUE,0,IF(I49&gt;=1,IF(I49&gt;=11,1,HLOOKUP(I49,tableau!$C$16:$L$18,2,FALSE)),0))</f>
        <v>0</v>
      </c>
      <c r="L49" s="831"/>
      <c r="M49" s="212"/>
    </row>
    <row r="50" spans="1:13" x14ac:dyDescent="0.2">
      <c r="A50" s="283" t="str">
        <f>+gestion!$X$16</f>
        <v>Finale Provinciale</v>
      </c>
      <c r="B50" s="848"/>
      <c r="C50" s="848"/>
      <c r="D50" s="848"/>
      <c r="E50" s="848"/>
      <c r="F50" s="948"/>
      <c r="G50" s="828"/>
      <c r="H50" s="829"/>
      <c r="I50" s="839"/>
      <c r="J50" s="840"/>
      <c r="K50" s="832"/>
      <c r="L50" s="833"/>
      <c r="M50" s="212"/>
    </row>
    <row r="51" spans="1:13" s="264" customFormat="1" x14ac:dyDescent="0.2">
      <c r="A51" s="593"/>
      <c r="D51" s="593"/>
      <c r="E51" s="593"/>
      <c r="F51" s="593"/>
      <c r="G51" s="593"/>
      <c r="H51" s="593"/>
      <c r="I51" s="593"/>
      <c r="J51" s="527" t="s">
        <v>36</v>
      </c>
      <c r="K51" s="920">
        <f>SUM(K46:L50)</f>
        <v>0</v>
      </c>
      <c r="L51" s="920"/>
    </row>
    <row r="55" spans="1:13" x14ac:dyDescent="0.2">
      <c r="B55" s="460" t="s">
        <v>52</v>
      </c>
      <c r="C55" s="460"/>
      <c r="F55" s="781" t="str">
        <f>+'données a remplir'!$F$8</f>
        <v/>
      </c>
      <c r="G55" s="781"/>
      <c r="H55" s="781"/>
      <c r="I55" s="781"/>
      <c r="J55" s="781"/>
      <c r="L55" s="212"/>
      <c r="M55" s="212"/>
    </row>
    <row r="56" spans="1:13" x14ac:dyDescent="0.2">
      <c r="B56" s="460"/>
      <c r="C56" s="245"/>
      <c r="F56" s="245"/>
      <c r="G56" s="245"/>
      <c r="H56" s="245"/>
      <c r="I56" s="245"/>
      <c r="J56" s="245"/>
      <c r="L56" s="212"/>
      <c r="M56" s="212"/>
    </row>
    <row r="57" spans="1:13" x14ac:dyDescent="0.2">
      <c r="B57" s="460" t="s">
        <v>53</v>
      </c>
      <c r="C57" s="460"/>
      <c r="F57" s="781" t="str">
        <f>+'données a remplir'!$F$9</f>
        <v/>
      </c>
      <c r="G57" s="781"/>
      <c r="H57" s="781"/>
      <c r="I57" s="781"/>
      <c r="J57" s="781"/>
      <c r="L57" s="212"/>
      <c r="M57" s="212"/>
    </row>
    <row r="58" spans="1:13" x14ac:dyDescent="0.2">
      <c r="B58" s="460"/>
      <c r="C58" s="245"/>
      <c r="F58" s="245"/>
      <c r="G58" s="245"/>
      <c r="H58" s="245"/>
      <c r="I58" s="245"/>
      <c r="J58" s="245"/>
      <c r="L58" s="212"/>
      <c r="M58" s="212"/>
    </row>
    <row r="59" spans="1:13" x14ac:dyDescent="0.2">
      <c r="B59" s="780" t="s">
        <v>54</v>
      </c>
      <c r="C59" s="780"/>
      <c r="F59" s="781" t="str">
        <f>+'données a remplir'!$F$10</f>
        <v/>
      </c>
      <c r="G59" s="781"/>
      <c r="H59" s="781"/>
      <c r="I59" s="781"/>
      <c r="J59" s="781"/>
      <c r="L59" s="212"/>
      <c r="M59" s="212"/>
    </row>
  </sheetData>
  <sheetProtection algorithmName="SHA-512" hashValue="78Xji9EnQ1bQ3S3RacOp4cQKpd9/sZia8vF/wkO7En6P3gZVGTaEaRRL9/TGyq9q1NiwGi3fgNDHwtFf7EJtgQ==" saltValue="e6/Ecas0/uh0QNssEVA/2g==" spinCount="100000" sheet="1"/>
  <protectedRanges>
    <protectedRange sqref="B8:F10 J8:M10" name="Plage1"/>
    <protectedRange sqref="B41 B45 D41:J44 D47:J50" name="Plage2_1"/>
  </protectedRanges>
  <mergeCells count="89">
    <mergeCell ref="I45:J45"/>
    <mergeCell ref="G44:H44"/>
    <mergeCell ref="I44:J44"/>
    <mergeCell ref="B59:C59"/>
    <mergeCell ref="F59:J59"/>
    <mergeCell ref="B47:C48"/>
    <mergeCell ref="D47:E48"/>
    <mergeCell ref="B49:C50"/>
    <mergeCell ref="D49:E50"/>
    <mergeCell ref="F55:J55"/>
    <mergeCell ref="F57:J57"/>
    <mergeCell ref="F49:F50"/>
    <mergeCell ref="G49:H50"/>
    <mergeCell ref="B41:C41"/>
    <mergeCell ref="D41:E41"/>
    <mergeCell ref="B42:C42"/>
    <mergeCell ref="D42:E42"/>
    <mergeCell ref="B43:C43"/>
    <mergeCell ref="D43:E43"/>
    <mergeCell ref="A35:M35"/>
    <mergeCell ref="A36:M36"/>
    <mergeCell ref="A39:F39"/>
    <mergeCell ref="B40:C40"/>
    <mergeCell ref="D40:E40"/>
    <mergeCell ref="G40:H40"/>
    <mergeCell ref="I40:J40"/>
    <mergeCell ref="K40:L40"/>
    <mergeCell ref="A30:M30"/>
    <mergeCell ref="A31:M31"/>
    <mergeCell ref="A32:M32"/>
    <mergeCell ref="A33:M33"/>
    <mergeCell ref="A34:M34"/>
    <mergeCell ref="A22:M22"/>
    <mergeCell ref="A24:M24"/>
    <mergeCell ref="E26:F26"/>
    <mergeCell ref="H26:I26"/>
    <mergeCell ref="E27:F27"/>
    <mergeCell ref="H27:I27"/>
    <mergeCell ref="J12:M12"/>
    <mergeCell ref="A15:M15"/>
    <mergeCell ref="A19:M19"/>
    <mergeCell ref="A20:M20"/>
    <mergeCell ref="A21:M21"/>
    <mergeCell ref="A16:M16"/>
    <mergeCell ref="A17:M17"/>
    <mergeCell ref="A18:M18"/>
    <mergeCell ref="B11:C11"/>
    <mergeCell ref="D11:E11"/>
    <mergeCell ref="F11:G11"/>
    <mergeCell ref="H11:I11"/>
    <mergeCell ref="B12:F12"/>
    <mergeCell ref="H12:I12"/>
    <mergeCell ref="G43:H43"/>
    <mergeCell ref="I43:J43"/>
    <mergeCell ref="K43:L43"/>
    <mergeCell ref="A2:M2"/>
    <mergeCell ref="A3:M3"/>
    <mergeCell ref="A4:M4"/>
    <mergeCell ref="A5:M5"/>
    <mergeCell ref="A6:M6"/>
    <mergeCell ref="B8:F8"/>
    <mergeCell ref="H8:I8"/>
    <mergeCell ref="J8:M8"/>
    <mergeCell ref="H9:I9"/>
    <mergeCell ref="B10:F10"/>
    <mergeCell ref="H10:I10"/>
    <mergeCell ref="J10:M10"/>
    <mergeCell ref="G41:H41"/>
    <mergeCell ref="I41:J41"/>
    <mergeCell ref="K41:L41"/>
    <mergeCell ref="G42:H42"/>
    <mergeCell ref="I42:J42"/>
    <mergeCell ref="K42:L42"/>
    <mergeCell ref="K44:L44"/>
    <mergeCell ref="I49:J50"/>
    <mergeCell ref="K49:L50"/>
    <mergeCell ref="K51:L51"/>
    <mergeCell ref="A46:J46"/>
    <mergeCell ref="K46:L46"/>
    <mergeCell ref="F47:F48"/>
    <mergeCell ref="G47:H48"/>
    <mergeCell ref="I47:J48"/>
    <mergeCell ref="K47:L48"/>
    <mergeCell ref="K45:L45"/>
    <mergeCell ref="B44:C44"/>
    <mergeCell ref="D44:E44"/>
    <mergeCell ref="B45:C45"/>
    <mergeCell ref="D45:E45"/>
    <mergeCell ref="G45:H45"/>
  </mergeCells>
  <printOptions horizontalCentered="1"/>
  <pageMargins left="0" right="0" top="0.55118110236220474" bottom="0.35433070866141736" header="0.31496062992125984" footer="0.31496062992125984"/>
  <pageSetup scale="83" orientation="portrait" horizontalDpi="4294967295" verticalDpi="4294967295" r:id="rId1"/>
  <headerFooter>
    <oddHeader>&amp;LLauréats 2019</oddHeader>
    <oddFooter>&amp;LCandidat 1&amp;C&amp;14PATINAGE LAURENTIDES&amp;R&amp;A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tabColor rgb="FF92D050"/>
  </sheetPr>
  <dimension ref="A1:AD59"/>
  <sheetViews>
    <sheetView showGridLines="0" topLeftCell="A32" zoomScaleNormal="100" workbookViewId="0">
      <selection activeCell="K41" sqref="K41:L51"/>
    </sheetView>
  </sheetViews>
  <sheetFormatPr baseColWidth="10" defaultRowHeight="12.75" x14ac:dyDescent="0.2"/>
  <cols>
    <col min="1" max="1" width="25.85546875" style="210" customWidth="1"/>
    <col min="2" max="3" width="8" style="210" customWidth="1"/>
    <col min="4" max="4" width="8.85546875" style="210" customWidth="1"/>
    <col min="5" max="5" width="8" style="210" customWidth="1"/>
    <col min="6" max="6" width="9.7109375" style="210" customWidth="1"/>
    <col min="7" max="7" width="8" style="210" customWidth="1"/>
    <col min="8" max="8" width="8" style="211" customWidth="1"/>
    <col min="9" max="12" width="8" style="210" customWidth="1"/>
    <col min="13" max="13" width="7.28515625" style="210" customWidth="1"/>
    <col min="14" max="16384" width="11.42578125" style="212"/>
  </cols>
  <sheetData>
    <row r="1" spans="1:13" x14ac:dyDescent="0.2">
      <c r="A1" s="209"/>
      <c r="B1" s="209"/>
      <c r="C1" s="209"/>
      <c r="D1" s="209"/>
      <c r="E1" s="209"/>
      <c r="F1" s="209"/>
    </row>
    <row r="2" spans="1:13" x14ac:dyDescent="0.2">
      <c r="A2" s="794" t="s">
        <v>14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</row>
    <row r="3" spans="1:13" x14ac:dyDescent="0.2">
      <c r="A3" s="795" t="s">
        <v>43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</row>
    <row r="4" spans="1:13" s="214" customForma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</row>
    <row r="5" spans="1:13" s="214" customFormat="1" ht="15.75" customHeight="1" x14ac:dyDescent="0.25">
      <c r="A5" s="799" t="s">
        <v>5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</row>
    <row r="6" spans="1:13" s="214" customFormat="1" ht="15.75" customHeight="1" x14ac:dyDescent="0.2">
      <c r="A6" s="801" t="str">
        <f>gestion!B51</f>
        <v xml:space="preserve"> PATINEUSE RÉGIONALE STAR 5</v>
      </c>
      <c r="B6" s="801"/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1"/>
    </row>
    <row r="8" spans="1:13" x14ac:dyDescent="0.2">
      <c r="A8" s="216" t="s">
        <v>48</v>
      </c>
      <c r="B8" s="790"/>
      <c r="C8" s="790"/>
      <c r="D8" s="790"/>
      <c r="E8" s="790"/>
      <c r="F8" s="790"/>
      <c r="H8" s="800" t="s">
        <v>51</v>
      </c>
      <c r="I8" s="800"/>
      <c r="J8" s="807"/>
      <c r="K8" s="807"/>
      <c r="L8" s="807"/>
      <c r="M8" s="807"/>
    </row>
    <row r="9" spans="1:13" x14ac:dyDescent="0.2">
      <c r="A9" s="216"/>
      <c r="B9" s="217"/>
      <c r="C9" s="217"/>
      <c r="D9" s="217"/>
      <c r="E9" s="217"/>
      <c r="F9" s="217"/>
      <c r="H9" s="800"/>
      <c r="I9" s="800"/>
      <c r="J9" s="307"/>
      <c r="K9" s="308"/>
      <c r="L9" s="308"/>
      <c r="M9" s="308"/>
    </row>
    <row r="10" spans="1:13" x14ac:dyDescent="0.2">
      <c r="A10" s="216" t="s">
        <v>74</v>
      </c>
      <c r="B10" s="790"/>
      <c r="C10" s="790"/>
      <c r="D10" s="790"/>
      <c r="E10" s="790"/>
      <c r="F10" s="790"/>
      <c r="H10" s="800" t="s">
        <v>13</v>
      </c>
      <c r="I10" s="800"/>
      <c r="J10" s="807"/>
      <c r="K10" s="807"/>
      <c r="L10" s="807"/>
      <c r="M10" s="807"/>
    </row>
    <row r="11" spans="1:13" x14ac:dyDescent="0.2">
      <c r="A11" s="461"/>
      <c r="B11" s="802"/>
      <c r="C11" s="802"/>
      <c r="D11" s="800"/>
      <c r="E11" s="800"/>
      <c r="F11" s="802"/>
      <c r="G11" s="802"/>
      <c r="H11" s="800"/>
      <c r="I11" s="800"/>
      <c r="J11" s="309"/>
      <c r="K11" s="309"/>
      <c r="L11" s="309"/>
      <c r="M11" s="309"/>
    </row>
    <row r="12" spans="1:13" x14ac:dyDescent="0.2">
      <c r="A12" s="461" t="s">
        <v>50</v>
      </c>
      <c r="B12" s="790">
        <f>'données a remplir'!E7</f>
        <v>0</v>
      </c>
      <c r="C12" s="790"/>
      <c r="D12" s="790"/>
      <c r="E12" s="790"/>
      <c r="F12" s="790"/>
      <c r="H12" s="808" t="s">
        <v>380</v>
      </c>
      <c r="I12" s="808"/>
      <c r="J12" s="807">
        <f>'données a remplir'!E6</f>
        <v>0</v>
      </c>
      <c r="K12" s="807" t="str">
        <f>+'données a remplir'!F6</f>
        <v/>
      </c>
      <c r="L12" s="807"/>
      <c r="M12" s="807"/>
    </row>
    <row r="13" spans="1:13" x14ac:dyDescent="0.2">
      <c r="A13" s="220"/>
      <c r="B13" s="221"/>
      <c r="C13" s="221"/>
      <c r="D13" s="220"/>
      <c r="E13" s="222"/>
      <c r="F13" s="222"/>
    </row>
    <row r="14" spans="1:13" x14ac:dyDescent="0.2">
      <c r="A14" s="356" t="s">
        <v>415</v>
      </c>
      <c r="B14" s="221"/>
      <c r="C14" s="221"/>
      <c r="D14" s="220"/>
      <c r="E14" s="222"/>
      <c r="F14" s="222"/>
    </row>
    <row r="15" spans="1:13" s="357" customFormat="1" x14ac:dyDescent="0.2">
      <c r="A15" s="945" t="str">
        <f>gestion!$V$41</f>
        <v>Chaque Club enverra 3 candidatures.</v>
      </c>
      <c r="B15" s="945"/>
      <c r="C15" s="945"/>
      <c r="D15" s="945"/>
      <c r="E15" s="945"/>
      <c r="F15" s="945"/>
      <c r="G15" s="945"/>
      <c r="H15" s="945"/>
      <c r="I15" s="945"/>
      <c r="J15" s="945"/>
      <c r="K15" s="945"/>
      <c r="L15" s="945"/>
      <c r="M15" s="945"/>
    </row>
    <row r="16" spans="1:13" s="357" customFormat="1" x14ac:dyDescent="0.2">
      <c r="A16" s="945" t="str">
        <f>_xlfn.CONCAT(gestion!$V$103," 1 juillet")</f>
        <v>Limite d'âge :        Fille :        avoir 13 ans et +  au 1 juillet</v>
      </c>
      <c r="B16" s="945"/>
      <c r="C16" s="945"/>
      <c r="D16" s="945"/>
      <c r="E16" s="945"/>
      <c r="F16" s="945"/>
      <c r="G16" s="945"/>
      <c r="H16" s="945"/>
      <c r="I16" s="945"/>
      <c r="J16" s="945"/>
      <c r="K16" s="945"/>
      <c r="L16" s="945"/>
      <c r="M16" s="945"/>
    </row>
    <row r="17" spans="1:30" ht="12.6" customHeight="1" x14ac:dyDescent="0.2">
      <c r="A17" s="952" t="s">
        <v>581</v>
      </c>
      <c r="B17" s="952"/>
      <c r="C17" s="952"/>
      <c r="D17" s="952"/>
      <c r="E17" s="952"/>
      <c r="F17" s="952"/>
      <c r="G17" s="952"/>
      <c r="H17" s="952"/>
      <c r="I17" s="952"/>
      <c r="J17" s="952"/>
      <c r="K17" s="952"/>
      <c r="L17" s="952"/>
      <c r="M17" s="952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</row>
    <row r="18" spans="1:30" ht="12.6" customHeight="1" x14ac:dyDescent="0.2">
      <c r="A18" s="952" t="s">
        <v>580</v>
      </c>
      <c r="B18" s="952"/>
      <c r="C18" s="952"/>
      <c r="D18" s="952"/>
      <c r="E18" s="952"/>
      <c r="F18" s="952"/>
      <c r="G18" s="952"/>
      <c r="H18" s="952"/>
      <c r="I18" s="952"/>
      <c r="J18" s="952"/>
      <c r="K18" s="952"/>
      <c r="L18" s="952"/>
      <c r="M18" s="952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</row>
    <row r="19" spans="1:30" s="357" customFormat="1" x14ac:dyDescent="0.2">
      <c r="A19" s="945" t="str">
        <f>_xlfn.CONCAT(gestion!V96," ",gestion!B12)</f>
        <v>Avoir compétitionné la majorité des compétitions dans la catégorie Star 5 au cours de la saison 2019</v>
      </c>
      <c r="B19" s="945"/>
      <c r="C19" s="945"/>
      <c r="D19" s="945"/>
      <c r="E19" s="945"/>
      <c r="F19" s="945"/>
      <c r="G19" s="945"/>
      <c r="H19" s="945"/>
      <c r="I19" s="945"/>
      <c r="J19" s="945"/>
      <c r="K19" s="945"/>
      <c r="L19" s="945"/>
      <c r="M19" s="945"/>
    </row>
    <row r="20" spans="1:30" s="357" customFormat="1" x14ac:dyDescent="0.2">
      <c r="A20" s="945" t="str">
        <f>_xlfn.CONCAT(gestion!V92," ",gestion!V94)</f>
        <v>Si un patineur/patineuse a participé a une compétition provinciale autre que Star-Michel-Proulx,  il n'est pas éligible dans cette catégorie.</v>
      </c>
      <c r="B20" s="945"/>
      <c r="C20" s="945"/>
      <c r="D20" s="945"/>
      <c r="E20" s="945"/>
      <c r="F20" s="945"/>
      <c r="G20" s="945"/>
      <c r="H20" s="945"/>
      <c r="I20" s="945"/>
      <c r="J20" s="945"/>
      <c r="K20" s="945"/>
      <c r="L20" s="945"/>
      <c r="M20" s="945"/>
    </row>
    <row r="21" spans="1:30" s="357" customFormat="1" x14ac:dyDescent="0.2">
      <c r="A21" s="945" t="str">
        <f>gestion!V97</f>
        <v>Si un patineur/patineuse compétitionne moins de 3 fois dans la catégorie sans limite et/ou pré-juvénile, il doit être inscrit</v>
      </c>
      <c r="B21" s="945"/>
      <c r="C21" s="945"/>
      <c r="D21" s="945"/>
      <c r="E21" s="945"/>
      <c r="F21" s="945"/>
      <c r="G21" s="945"/>
      <c r="H21" s="945"/>
      <c r="I21" s="945"/>
      <c r="J21" s="945"/>
      <c r="K21" s="945"/>
      <c r="L21" s="945"/>
      <c r="M21" s="945"/>
    </row>
    <row r="22" spans="1:30" ht="15" customHeight="1" x14ac:dyDescent="0.2">
      <c r="A22" s="945" t="str">
        <f>gestion!V99</f>
        <v>dans cette catégorie et ses résultats pré-juvénile seront comptabilisés.</v>
      </c>
      <c r="B22" s="945"/>
      <c r="C22" s="945"/>
      <c r="D22" s="945"/>
      <c r="E22" s="945"/>
      <c r="F22" s="945"/>
      <c r="G22" s="945"/>
      <c r="H22" s="945"/>
      <c r="I22" s="945"/>
      <c r="J22" s="945"/>
      <c r="K22" s="945"/>
      <c r="L22" s="945"/>
      <c r="M22" s="945"/>
    </row>
    <row r="23" spans="1:30" ht="15" customHeight="1" x14ac:dyDescent="0.2">
      <c r="A23" s="467"/>
      <c r="B23" s="467"/>
      <c r="C23" s="467"/>
      <c r="D23" s="467"/>
      <c r="E23" s="467"/>
      <c r="F23" s="467"/>
      <c r="G23" s="467"/>
      <c r="H23" s="467"/>
      <c r="I23" s="467"/>
      <c r="J23" s="467"/>
      <c r="K23" s="467"/>
      <c r="L23" s="467"/>
      <c r="M23" s="467"/>
    </row>
    <row r="24" spans="1:30" ht="15" customHeight="1" x14ac:dyDescent="0.2">
      <c r="A24" s="846" t="s">
        <v>397</v>
      </c>
      <c r="B24" s="846"/>
      <c r="C24" s="846"/>
      <c r="D24" s="846"/>
      <c r="E24" s="846"/>
      <c r="F24" s="846"/>
      <c r="G24" s="846"/>
      <c r="H24" s="846"/>
      <c r="I24" s="846"/>
      <c r="J24" s="846"/>
      <c r="K24" s="846"/>
      <c r="L24" s="846"/>
      <c r="M24" s="846"/>
    </row>
    <row r="25" spans="1:30" ht="15" customHeight="1" x14ac:dyDescent="0.2">
      <c r="A25" s="256"/>
      <c r="B25" s="256"/>
      <c r="C25" s="256"/>
      <c r="D25" s="256"/>
      <c r="E25" s="256"/>
      <c r="F25" s="256"/>
      <c r="G25" s="256"/>
    </row>
    <row r="26" spans="1:30" ht="27.75" customHeight="1" thickBot="1" x14ac:dyDescent="0.25">
      <c r="A26" s="265" t="s">
        <v>394</v>
      </c>
      <c r="B26" s="464">
        <v>2</v>
      </c>
      <c r="C26" s="464">
        <v>3</v>
      </c>
      <c r="D26" s="464">
        <v>4</v>
      </c>
      <c r="E26" s="847">
        <v>5</v>
      </c>
      <c r="F26" s="847"/>
      <c r="G26" s="464">
        <v>6</v>
      </c>
      <c r="H26" s="847">
        <v>7</v>
      </c>
      <c r="I26" s="847"/>
      <c r="J26" s="268">
        <v>8</v>
      </c>
      <c r="K26" s="464">
        <v>9</v>
      </c>
      <c r="L26" s="464">
        <v>10</v>
      </c>
      <c r="M26" s="269">
        <v>11</v>
      </c>
    </row>
    <row r="27" spans="1:30" ht="29.25" customHeight="1" thickTop="1" x14ac:dyDescent="0.2">
      <c r="A27" s="270" t="s">
        <v>5</v>
      </c>
      <c r="B27" s="271" t="s">
        <v>291</v>
      </c>
      <c r="C27" s="271" t="s">
        <v>292</v>
      </c>
      <c r="D27" s="465" t="s">
        <v>400</v>
      </c>
      <c r="E27" s="845" t="s">
        <v>398</v>
      </c>
      <c r="F27" s="845"/>
      <c r="G27" s="271" t="s">
        <v>396</v>
      </c>
      <c r="H27" s="845" t="s">
        <v>395</v>
      </c>
      <c r="I27" s="845"/>
      <c r="J27" s="465" t="s">
        <v>399</v>
      </c>
      <c r="K27" s="271" t="s">
        <v>89</v>
      </c>
      <c r="L27" s="271" t="s">
        <v>90</v>
      </c>
      <c r="M27" s="274" t="s">
        <v>91</v>
      </c>
    </row>
    <row r="28" spans="1:30" x14ac:dyDescent="0.2">
      <c r="A28" s="225"/>
      <c r="B28" s="222"/>
      <c r="C28" s="222"/>
      <c r="D28" s="222"/>
      <c r="E28" s="222"/>
      <c r="F28" s="226"/>
    </row>
    <row r="29" spans="1:30" x14ac:dyDescent="0.2">
      <c r="A29" s="223" t="s">
        <v>419</v>
      </c>
      <c r="E29" s="225"/>
      <c r="F29" s="225"/>
    </row>
    <row r="30" spans="1:30" x14ac:dyDescent="0.2">
      <c r="A30" s="782" t="s">
        <v>481</v>
      </c>
      <c r="B30" s="782"/>
      <c r="C30" s="782"/>
      <c r="D30" s="782"/>
      <c r="E30" s="782"/>
      <c r="F30" s="782"/>
      <c r="G30" s="782"/>
      <c r="H30" s="782"/>
      <c r="I30" s="782"/>
      <c r="J30" s="782"/>
      <c r="K30" s="782"/>
      <c r="L30" s="782"/>
      <c r="M30" s="782"/>
    </row>
    <row r="31" spans="1:30" x14ac:dyDescent="0.2">
      <c r="A31" s="782" t="s">
        <v>480</v>
      </c>
      <c r="B31" s="782"/>
      <c r="C31" s="782"/>
      <c r="D31" s="782"/>
      <c r="E31" s="782"/>
      <c r="F31" s="782"/>
      <c r="G31" s="782"/>
      <c r="H31" s="782"/>
      <c r="I31" s="782"/>
      <c r="J31" s="782"/>
      <c r="K31" s="782"/>
      <c r="L31" s="782"/>
      <c r="M31" s="782"/>
    </row>
    <row r="32" spans="1:30" x14ac:dyDescent="0.2">
      <c r="A32" s="782" t="s">
        <v>479</v>
      </c>
      <c r="B32" s="782"/>
      <c r="C32" s="782"/>
      <c r="D32" s="782"/>
      <c r="E32" s="782"/>
      <c r="F32" s="782"/>
      <c r="G32" s="782"/>
      <c r="H32" s="782"/>
      <c r="I32" s="782"/>
      <c r="J32" s="782"/>
      <c r="K32" s="782"/>
      <c r="L32" s="782"/>
      <c r="M32" s="782"/>
    </row>
    <row r="33" spans="1:13" x14ac:dyDescent="0.2">
      <c r="A33" s="782" t="s">
        <v>482</v>
      </c>
      <c r="B33" s="782"/>
      <c r="C33" s="782"/>
      <c r="D33" s="782"/>
      <c r="E33" s="782"/>
      <c r="F33" s="782"/>
      <c r="G33" s="782"/>
      <c r="H33" s="782"/>
      <c r="I33" s="782"/>
      <c r="J33" s="782"/>
      <c r="K33" s="782"/>
      <c r="L33" s="782"/>
      <c r="M33" s="782"/>
    </row>
    <row r="34" spans="1:13" s="349" customFormat="1" x14ac:dyDescent="0.2">
      <c r="A34" s="939" t="str">
        <f>gestion!$V$49</f>
        <v>Seules les compétitions régionales inscrites ci-dessous sont éligibles pour les lauréats</v>
      </c>
      <c r="B34" s="939"/>
      <c r="C34" s="939"/>
      <c r="D34" s="939"/>
      <c r="E34" s="939"/>
      <c r="F34" s="939"/>
      <c r="G34" s="939"/>
      <c r="H34" s="939"/>
      <c r="I34" s="939"/>
      <c r="J34" s="939"/>
      <c r="K34" s="939"/>
      <c r="L34" s="939"/>
      <c r="M34" s="939"/>
    </row>
    <row r="35" spans="1:13" s="349" customFormat="1" x14ac:dyDescent="0.2">
      <c r="A35" s="939" t="str">
        <f>gestion!$V$79</f>
        <v xml:space="preserve">Si le bloc des quatres compétitions obligatoires de la région est rempli </v>
      </c>
      <c r="B35" s="939"/>
      <c r="C35" s="939"/>
      <c r="D35" s="939"/>
      <c r="E35" s="939"/>
      <c r="F35" s="939"/>
      <c r="G35" s="939"/>
      <c r="H35" s="939"/>
      <c r="I35" s="939"/>
      <c r="J35" s="939"/>
      <c r="K35" s="939"/>
      <c r="L35" s="939"/>
      <c r="M35" s="939"/>
    </row>
    <row r="36" spans="1:13" s="349" customFormat="1" x14ac:dyDescent="0.2">
      <c r="A36" s="939" t="str">
        <f>gestion!$V$80</f>
        <v>alors l'atlhète aura le droit à une cinquième compétition de son choix.</v>
      </c>
      <c r="B36" s="939"/>
      <c r="C36" s="939"/>
      <c r="D36" s="939"/>
      <c r="E36" s="939"/>
      <c r="F36" s="939"/>
      <c r="G36" s="939"/>
      <c r="H36" s="939"/>
      <c r="I36" s="939"/>
      <c r="J36" s="939"/>
      <c r="K36" s="939"/>
      <c r="L36" s="939"/>
      <c r="M36" s="939"/>
    </row>
    <row r="37" spans="1:13" x14ac:dyDescent="0.2">
      <c r="A37" s="255" t="str">
        <f>gestion!$V$45</f>
        <v>Aucun point de participation n'est accordé.</v>
      </c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</row>
    <row r="38" spans="1:13" x14ac:dyDescent="0.2">
      <c r="A38" s="255" t="str">
        <f>gestion!$V$43</f>
        <v xml:space="preserve">N.B. :  Joindre une copie très lisible des résultats de compétition </v>
      </c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</row>
    <row r="39" spans="1:13" x14ac:dyDescent="0.2">
      <c r="A39" s="811"/>
      <c r="B39" s="811"/>
      <c r="C39" s="811"/>
      <c r="D39" s="811"/>
      <c r="E39" s="811"/>
      <c r="F39" s="811"/>
    </row>
    <row r="40" spans="1:13" s="278" customFormat="1" ht="27.75" customHeight="1" thickBot="1" x14ac:dyDescent="0.25">
      <c r="A40" s="277" t="s">
        <v>31</v>
      </c>
      <c r="B40" s="943" t="s">
        <v>567</v>
      </c>
      <c r="C40" s="944"/>
      <c r="D40" s="841" t="s">
        <v>388</v>
      </c>
      <c r="E40" s="842"/>
      <c r="F40" s="594" t="s">
        <v>389</v>
      </c>
      <c r="G40" s="934" t="s">
        <v>5</v>
      </c>
      <c r="H40" s="935"/>
      <c r="I40" s="934" t="s">
        <v>32</v>
      </c>
      <c r="J40" s="935"/>
      <c r="K40" s="940" t="s">
        <v>6</v>
      </c>
      <c r="L40" s="941"/>
    </row>
    <row r="41" spans="1:13" ht="13.5" thickTop="1" x14ac:dyDescent="0.2">
      <c r="A41" s="350" t="str">
        <f>+gestion!$X$12</f>
        <v>Invitation Rosemère</v>
      </c>
      <c r="B41" s="936"/>
      <c r="C41" s="937"/>
      <c r="D41" s="936"/>
      <c r="E41" s="937"/>
      <c r="F41" s="595"/>
      <c r="G41" s="936"/>
      <c r="H41" s="937"/>
      <c r="I41" s="936"/>
      <c r="J41" s="937"/>
      <c r="K41" s="936" t="str">
        <f>IF(OR(D41&lt;2,D41="",I41="",I41&lt;1,I41&gt;D41-1,F41="",F41&lt;=1,F41&gt;11,AND(D41&gt;=5,I41&gt;=5)),"",IF(D41&gt;=5,VLOOKUP(I41,tableau!$C$1:$M$6,HLOOKUP(F41,tableau!$C$1:$M$1,1,FALSE),FALSE),IF(D41=4,VLOOKUP(I41,tableau!$C$7:$M$9,HLOOKUP(F41,tableau!$C$1:$M$1,1,FALSE),FALSE),IF(D41=3,VLOOKUP(I41,tableau!$C$10:$M$11,HLOOKUP(F41,tableau!$C$1:$M$1,1,FALSE),FALSE),IF(D41=2,VLOOKUP(I41,tableau!$C$12:$M$12,HLOOKUP(F41,tableau!$C$1:$M$1,1,FALSE),FALSE),"")))))</f>
        <v/>
      </c>
      <c r="L41" s="942"/>
      <c r="M41" s="212"/>
    </row>
    <row r="42" spans="1:13" x14ac:dyDescent="0.2">
      <c r="A42" s="351" t="str">
        <f>+gestion!$W$15</f>
        <v>Invitation Lachute</v>
      </c>
      <c r="B42" s="819"/>
      <c r="C42" s="820"/>
      <c r="D42" s="819"/>
      <c r="E42" s="820"/>
      <c r="F42" s="526"/>
      <c r="G42" s="819"/>
      <c r="H42" s="820"/>
      <c r="I42" s="819"/>
      <c r="J42" s="820"/>
      <c r="K42" s="819" t="str">
        <f>IF(OR(D42&lt;2,D42="",I42="",I42&lt;1,I42&gt;D42-1,F42="",F42&lt;=1,F42&gt;11,AND(D42&gt;=5,I42&gt;=5)),"",IF(D42&gt;=5,VLOOKUP(I42,tableau!$C$1:$M$6,HLOOKUP(F42,tableau!$C$1:$M$1,1,FALSE),FALSE),IF(D42=4,VLOOKUP(I42,tableau!$C$7:$M$9,HLOOKUP(F42,tableau!$C$1:$M$1,1,FALSE),FALSE),IF(D42=3,VLOOKUP(I42,tableau!$C$10:$M$11,HLOOKUP(F42,tableau!$C$1:$M$1,1,FALSE),FALSE),IF(D42=2,VLOOKUP(I42,tableau!$C$12:$M$12,HLOOKUP(F42,tableau!$C$1:$M$1,1,FALSE),FALSE),"")))))</f>
        <v/>
      </c>
      <c r="L42" s="928"/>
      <c r="M42" s="212"/>
    </row>
    <row r="43" spans="1:13" x14ac:dyDescent="0.2">
      <c r="A43" s="351" t="str">
        <f>+gestion!$W$17</f>
        <v>Invitation Richard Gauthier</v>
      </c>
      <c r="B43" s="819"/>
      <c r="C43" s="820"/>
      <c r="D43" s="819"/>
      <c r="E43" s="820"/>
      <c r="F43" s="526"/>
      <c r="G43" s="819"/>
      <c r="H43" s="820"/>
      <c r="I43" s="819"/>
      <c r="J43" s="820"/>
      <c r="K43" s="819" t="str">
        <f>IF(OR(D43&lt;2,D43="",I43="",I43&lt;1,I43&gt;D43-1,F43="",F43&lt;=1,F43&gt;11,AND(D43&gt;=5,I43&gt;=5)),"",IF(D43&gt;=5,VLOOKUP(I43,tableau!$C$1:$M$6,HLOOKUP(F43,tableau!$C$1:$M$1,1,FALSE),FALSE),IF(D43=4,VLOOKUP(I43,tableau!$C$7:$M$9,HLOOKUP(F43,tableau!$C$1:$M$1,1,FALSE),FALSE),IF(D43=3,VLOOKUP(I43,tableau!$C$10:$M$11,HLOOKUP(F43,tableau!$C$1:$M$1,1,FALSE),FALSE),IF(D43=2,VLOOKUP(I43,tableau!$C$12:$M$12,HLOOKUP(F43,tableau!$C$1:$M$1,1,FALSE),FALSE),"")))))</f>
        <v/>
      </c>
      <c r="L43" s="928"/>
      <c r="M43" s="212"/>
    </row>
    <row r="44" spans="1:13" ht="13.5" thickBot="1" x14ac:dyDescent="0.25">
      <c r="A44" s="352" t="str">
        <f>+gestion!$W$18</f>
        <v>Invitation St-Eustache</v>
      </c>
      <c r="B44" s="929"/>
      <c r="C44" s="930"/>
      <c r="D44" s="929"/>
      <c r="E44" s="930"/>
      <c r="F44" s="596"/>
      <c r="G44" s="929"/>
      <c r="H44" s="930"/>
      <c r="I44" s="929"/>
      <c r="J44" s="930"/>
      <c r="K44" s="837" t="str">
        <f>IF(OR(D44&lt;2,D44="",I44="",I44&lt;1,I44&gt;D44-1,F44="",F44&lt;=1,F44&gt;11,AND(D44&gt;=5,I44&gt;=5)),"",IF(D44&gt;=5,VLOOKUP(I44,tableau!$C$1:$M$6,HLOOKUP(F44,tableau!$C$1:$M$1,1,FALSE),FALSE),IF(D44=4,VLOOKUP(I44,tableau!$C$7:$M$9,HLOOKUP(F44,tableau!$C$1:$M$1,1,FALSE),FALSE),IF(D44=3,VLOOKUP(I44,tableau!$C$10:$M$11,HLOOKUP(F44,tableau!$C$1:$M$1,1,FALSE),FALSE),IF(D44=2,VLOOKUP(I44,tableau!$C$12:$M$12,HLOOKUP(F44,tableau!$C$1:$M$1,1,FALSE),FALSE),"")))))</f>
        <v/>
      </c>
      <c r="L44" s="931"/>
      <c r="M44" s="212"/>
    </row>
    <row r="45" spans="1:13" ht="13.5" thickTop="1" x14ac:dyDescent="0.2">
      <c r="A45" s="283" t="str">
        <f>+gestion!$W$24</f>
        <v>Au choix</v>
      </c>
      <c r="B45" s="839"/>
      <c r="C45" s="840"/>
      <c r="D45" s="839"/>
      <c r="E45" s="840"/>
      <c r="F45" s="597"/>
      <c r="G45" s="936"/>
      <c r="H45" s="937"/>
      <c r="I45" s="936"/>
      <c r="J45" s="937"/>
      <c r="K45" s="932" t="str">
        <f>IF(OR(D45&lt;2,D45="",I45="",I45&lt;1,I45&gt;D45-1,F45="",F45&lt;=1,F45&gt;11,AND(D45&gt;=5,I45&gt;=5)),"",IF(D45&gt;=5,VLOOKUP(I45,tableau!$C$1:$M$6,HLOOKUP(F45,tableau!$C$1:$M$1,1,FALSE),FALSE),IF(D45=4,VLOOKUP(I45,tableau!$C$7:$M$9,HLOOKUP(F45,tableau!$C$1:$M$1,1,FALSE),FALSE),IF(D45=3,VLOOKUP(I45,tableau!$C$10:$M$11,HLOOKUP(F45,tableau!$C$1:$M$1,1,FALSE),FALSE),IF(D45=2,VLOOKUP(I45,tableau!$C$12:$M$12,HLOOKUP(F45,tableau!$C$1:$M$1,1,FALSE),FALSE),"")))))</f>
        <v/>
      </c>
      <c r="L45" s="933"/>
      <c r="M45" s="212"/>
    </row>
    <row r="46" spans="1:13" s="264" customFormat="1" x14ac:dyDescent="0.2">
      <c r="A46" s="938" t="s">
        <v>413</v>
      </c>
      <c r="B46" s="938"/>
      <c r="C46" s="938"/>
      <c r="D46" s="938"/>
      <c r="E46" s="938"/>
      <c r="F46" s="938"/>
      <c r="G46" s="938"/>
      <c r="H46" s="938"/>
      <c r="I46" s="938"/>
      <c r="J46" s="938"/>
      <c r="K46" s="927">
        <f>SUM(K41:L45)</f>
        <v>0</v>
      </c>
      <c r="L46" s="927"/>
    </row>
    <row r="47" spans="1:13" x14ac:dyDescent="0.2">
      <c r="A47" s="282" t="str">
        <f>+gestion!$W$22</f>
        <v>STAR Michel-Proulx</v>
      </c>
      <c r="B47" s="837"/>
      <c r="C47" s="838"/>
      <c r="D47" s="837"/>
      <c r="E47" s="838"/>
      <c r="F47" s="947"/>
      <c r="G47" s="826"/>
      <c r="H47" s="827"/>
      <c r="I47" s="837"/>
      <c r="J47" s="838"/>
      <c r="K47" s="830" t="str">
        <f>IF(OR(D47&lt;2,D47="",I47="",I47&lt;1,I47&gt;D47-1,F47="",F47&lt;=1,F47&gt;11,AND(D47&gt;=5,I47&gt;=5)),"",IF(D47&gt;=5,VLOOKUP(I47,tableau!$C$1:$M$6,HLOOKUP(F47,tableau!$C$1:$M$1,1,FALSE),FALSE),IF(D47=4,VLOOKUP(I47,tableau!$C$7:$M$9,HLOOKUP(F47,tableau!$C$1:$M$1,1,FALSE),FALSE),IF(D47=3,VLOOKUP(I47,tableau!$C$10:$M$11,HLOOKUP(F47,tableau!$C$1:$M$1,1,FALSE),FALSE),IF(D47=2,VLOOKUP(I47,tableau!$C$12:$M$12,HLOOKUP(F47,tableau!$C$1:$M$1,1,FALSE),FALSE),"")))))</f>
        <v/>
      </c>
      <c r="L47" s="831"/>
      <c r="M47" s="212"/>
    </row>
    <row r="48" spans="1:13" x14ac:dyDescent="0.2">
      <c r="A48" s="283" t="str">
        <f>gestion!$X$21</f>
        <v>Finale Régionale</v>
      </c>
      <c r="B48" s="839"/>
      <c r="C48" s="840"/>
      <c r="D48" s="839"/>
      <c r="E48" s="840"/>
      <c r="F48" s="948"/>
      <c r="G48" s="828"/>
      <c r="H48" s="829"/>
      <c r="I48" s="839"/>
      <c r="J48" s="840"/>
      <c r="K48" s="832"/>
      <c r="L48" s="833"/>
      <c r="M48" s="212"/>
    </row>
    <row r="49" spans="1:13" x14ac:dyDescent="0.2">
      <c r="A49" s="282" t="str">
        <f>+gestion!$W$22</f>
        <v>STAR Michel-Proulx</v>
      </c>
      <c r="B49" s="848"/>
      <c r="C49" s="848"/>
      <c r="D49" s="848"/>
      <c r="E49" s="848"/>
      <c r="F49" s="947"/>
      <c r="G49" s="826"/>
      <c r="H49" s="827"/>
      <c r="I49" s="837"/>
      <c r="J49" s="838"/>
      <c r="K49" s="830">
        <f>IF(ISTEXT(I49)=TRUE,0,IF(I49&gt;=1,IF(I49&gt;=11,1,HLOOKUP(I49,tableau!$C$16:$L$18,2,FALSE)),0))</f>
        <v>0</v>
      </c>
      <c r="L49" s="831"/>
      <c r="M49" s="212"/>
    </row>
    <row r="50" spans="1:13" x14ac:dyDescent="0.2">
      <c r="A50" s="283" t="str">
        <f>+gestion!$X$16</f>
        <v>Finale Provinciale</v>
      </c>
      <c r="B50" s="848"/>
      <c r="C50" s="848"/>
      <c r="D50" s="848"/>
      <c r="E50" s="848"/>
      <c r="F50" s="948"/>
      <c r="G50" s="828"/>
      <c r="H50" s="829"/>
      <c r="I50" s="839"/>
      <c r="J50" s="840"/>
      <c r="K50" s="832"/>
      <c r="L50" s="833"/>
      <c r="M50" s="212"/>
    </row>
    <row r="51" spans="1:13" s="264" customFormat="1" x14ac:dyDescent="0.2">
      <c r="A51" s="593"/>
      <c r="D51" s="593"/>
      <c r="E51" s="593"/>
      <c r="F51" s="593"/>
      <c r="G51" s="593"/>
      <c r="H51" s="593"/>
      <c r="I51" s="593"/>
      <c r="J51" s="527" t="s">
        <v>36</v>
      </c>
      <c r="K51" s="920">
        <f>SUM(K46:L50)</f>
        <v>0</v>
      </c>
      <c r="L51" s="920"/>
    </row>
    <row r="55" spans="1:13" x14ac:dyDescent="0.2">
      <c r="B55" s="460" t="s">
        <v>52</v>
      </c>
      <c r="C55" s="460"/>
      <c r="F55" s="781" t="str">
        <f>+'données a remplir'!$F$8</f>
        <v/>
      </c>
      <c r="G55" s="781"/>
      <c r="H55" s="781"/>
      <c r="I55" s="781"/>
      <c r="J55" s="781"/>
      <c r="L55" s="212"/>
      <c r="M55" s="212"/>
    </row>
    <row r="56" spans="1:13" x14ac:dyDescent="0.2">
      <c r="B56" s="460"/>
      <c r="C56" s="245"/>
      <c r="F56" s="245"/>
      <c r="G56" s="245"/>
      <c r="H56" s="245"/>
      <c r="I56" s="245"/>
      <c r="J56" s="245"/>
      <c r="L56" s="212"/>
      <c r="M56" s="212"/>
    </row>
    <row r="57" spans="1:13" x14ac:dyDescent="0.2">
      <c r="B57" s="460" t="s">
        <v>53</v>
      </c>
      <c r="C57" s="460"/>
      <c r="F57" s="781" t="str">
        <f>+'données a remplir'!$F$9</f>
        <v/>
      </c>
      <c r="G57" s="781"/>
      <c r="H57" s="781"/>
      <c r="I57" s="781"/>
      <c r="J57" s="781"/>
      <c r="L57" s="212"/>
      <c r="M57" s="212"/>
    </row>
    <row r="58" spans="1:13" x14ac:dyDescent="0.2">
      <c r="B58" s="460"/>
      <c r="C58" s="245"/>
      <c r="F58" s="245"/>
      <c r="G58" s="245"/>
      <c r="H58" s="245"/>
      <c r="I58" s="245"/>
      <c r="J58" s="245"/>
      <c r="L58" s="212"/>
      <c r="M58" s="212"/>
    </row>
    <row r="59" spans="1:13" x14ac:dyDescent="0.2">
      <c r="B59" s="780" t="s">
        <v>54</v>
      </c>
      <c r="C59" s="780"/>
      <c r="F59" s="781" t="str">
        <f>+'données a remplir'!$F$10</f>
        <v/>
      </c>
      <c r="G59" s="781"/>
      <c r="H59" s="781"/>
      <c r="I59" s="781"/>
      <c r="J59" s="781"/>
      <c r="L59" s="212"/>
      <c r="M59" s="212"/>
    </row>
  </sheetData>
  <sheetProtection algorithmName="SHA-512" hashValue="8KYxWEB4AITp2d+p2E9opIp31Gjy4MHBfGExpbX/fAJ46ux2hwSq+zzQlvGVEbgR6LrpGvGyrDS11BT/bFYiZg==" saltValue="2uJcD5h8TUf6I3VynPh1eA==" spinCount="100000" sheet="1"/>
  <protectedRanges>
    <protectedRange sqref="B41 B45 D41:J45 D47:J50" name="Plage2_1"/>
    <protectedRange sqref="B8:F10 J8:M10" name="Plage1"/>
  </protectedRanges>
  <mergeCells count="89">
    <mergeCell ref="I45:J45"/>
    <mergeCell ref="G44:H44"/>
    <mergeCell ref="I44:J44"/>
    <mergeCell ref="B59:C59"/>
    <mergeCell ref="F59:J59"/>
    <mergeCell ref="B47:C48"/>
    <mergeCell ref="D47:E48"/>
    <mergeCell ref="B49:C50"/>
    <mergeCell ref="D49:E50"/>
    <mergeCell ref="F55:J55"/>
    <mergeCell ref="F57:J57"/>
    <mergeCell ref="F49:F50"/>
    <mergeCell ref="G49:H50"/>
    <mergeCell ref="B41:C41"/>
    <mergeCell ref="D41:E41"/>
    <mergeCell ref="B42:C42"/>
    <mergeCell ref="D42:E42"/>
    <mergeCell ref="B43:C43"/>
    <mergeCell ref="D43:E43"/>
    <mergeCell ref="A35:M35"/>
    <mergeCell ref="A36:M36"/>
    <mergeCell ref="A39:F39"/>
    <mergeCell ref="B40:C40"/>
    <mergeCell ref="D40:E40"/>
    <mergeCell ref="G40:H40"/>
    <mergeCell ref="I40:J40"/>
    <mergeCell ref="K40:L40"/>
    <mergeCell ref="A30:M30"/>
    <mergeCell ref="A31:M31"/>
    <mergeCell ref="A32:M32"/>
    <mergeCell ref="A33:M33"/>
    <mergeCell ref="A34:M34"/>
    <mergeCell ref="A22:M22"/>
    <mergeCell ref="A24:M24"/>
    <mergeCell ref="E26:F26"/>
    <mergeCell ref="H26:I26"/>
    <mergeCell ref="E27:F27"/>
    <mergeCell ref="H27:I27"/>
    <mergeCell ref="J12:M12"/>
    <mergeCell ref="A15:M15"/>
    <mergeCell ref="A19:M19"/>
    <mergeCell ref="A20:M20"/>
    <mergeCell ref="A21:M21"/>
    <mergeCell ref="A16:M16"/>
    <mergeCell ref="A17:M17"/>
    <mergeCell ref="A18:M18"/>
    <mergeCell ref="B11:C11"/>
    <mergeCell ref="D11:E11"/>
    <mergeCell ref="F11:G11"/>
    <mergeCell ref="H11:I11"/>
    <mergeCell ref="B12:F12"/>
    <mergeCell ref="H12:I12"/>
    <mergeCell ref="G43:H43"/>
    <mergeCell ref="I43:J43"/>
    <mergeCell ref="K43:L43"/>
    <mergeCell ref="A2:M2"/>
    <mergeCell ref="A3:M3"/>
    <mergeCell ref="A4:M4"/>
    <mergeCell ref="A5:M5"/>
    <mergeCell ref="A6:M6"/>
    <mergeCell ref="B8:F8"/>
    <mergeCell ref="H8:I8"/>
    <mergeCell ref="J8:M8"/>
    <mergeCell ref="H9:I9"/>
    <mergeCell ref="B10:F10"/>
    <mergeCell ref="H10:I10"/>
    <mergeCell ref="J10:M10"/>
    <mergeCell ref="G41:H41"/>
    <mergeCell ref="I41:J41"/>
    <mergeCell ref="K41:L41"/>
    <mergeCell ref="G42:H42"/>
    <mergeCell ref="I42:J42"/>
    <mergeCell ref="K42:L42"/>
    <mergeCell ref="K44:L44"/>
    <mergeCell ref="I49:J50"/>
    <mergeCell ref="K49:L50"/>
    <mergeCell ref="K51:L51"/>
    <mergeCell ref="A46:J46"/>
    <mergeCell ref="K46:L46"/>
    <mergeCell ref="F47:F48"/>
    <mergeCell ref="G47:H48"/>
    <mergeCell ref="I47:J48"/>
    <mergeCell ref="K47:L48"/>
    <mergeCell ref="K45:L45"/>
    <mergeCell ref="B44:C44"/>
    <mergeCell ref="D44:E44"/>
    <mergeCell ref="B45:C45"/>
    <mergeCell ref="D45:E45"/>
    <mergeCell ref="G45:H45"/>
  </mergeCells>
  <printOptions horizontalCentered="1"/>
  <pageMargins left="0" right="0" top="0.55118110236220474" bottom="0.35433070866141736" header="0.31496062992125984" footer="0.31496062992125984"/>
  <pageSetup scale="83" orientation="portrait" horizontalDpi="4294967295" verticalDpi="4294967295" r:id="rId1"/>
  <headerFooter>
    <oddHeader>&amp;LLauréats 2019</oddHeader>
    <oddFooter>&amp;LCandidat 2&amp;C&amp;14PATINAGE LAURENTIDES&amp;R&amp;A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tabColor rgb="FF92D050"/>
  </sheetPr>
  <dimension ref="A1:AD59"/>
  <sheetViews>
    <sheetView showGridLines="0" topLeftCell="A40" zoomScaleNormal="100" workbookViewId="0">
      <selection activeCell="A61" sqref="A61"/>
    </sheetView>
  </sheetViews>
  <sheetFormatPr baseColWidth="10" defaultRowHeight="12.75" x14ac:dyDescent="0.2"/>
  <cols>
    <col min="1" max="1" width="25.85546875" style="210" customWidth="1"/>
    <col min="2" max="3" width="8" style="210" customWidth="1"/>
    <col min="4" max="4" width="8.85546875" style="210" customWidth="1"/>
    <col min="5" max="5" width="8" style="210" customWidth="1"/>
    <col min="6" max="6" width="10.140625" style="210" customWidth="1"/>
    <col min="7" max="7" width="8" style="210" customWidth="1"/>
    <col min="8" max="8" width="8" style="211" customWidth="1"/>
    <col min="9" max="12" width="8" style="210" customWidth="1"/>
    <col min="13" max="13" width="7.28515625" style="210" customWidth="1"/>
    <col min="14" max="16384" width="11.42578125" style="212"/>
  </cols>
  <sheetData>
    <row r="1" spans="1:13" x14ac:dyDescent="0.2">
      <c r="A1" s="209"/>
      <c r="B1" s="209"/>
      <c r="C1" s="209"/>
      <c r="D1" s="209"/>
      <c r="E1" s="209"/>
      <c r="F1" s="209"/>
    </row>
    <row r="2" spans="1:13" x14ac:dyDescent="0.2">
      <c r="A2" s="794" t="s">
        <v>14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</row>
    <row r="3" spans="1:13" x14ac:dyDescent="0.2">
      <c r="A3" s="795" t="s">
        <v>43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</row>
    <row r="4" spans="1:13" s="214" customForma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</row>
    <row r="5" spans="1:13" s="214" customFormat="1" ht="15.75" customHeight="1" x14ac:dyDescent="0.25">
      <c r="A5" s="799" t="s">
        <v>5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</row>
    <row r="6" spans="1:13" s="214" customFormat="1" ht="15.75" customHeight="1" x14ac:dyDescent="0.2">
      <c r="A6" s="801" t="str">
        <f>gestion!B51</f>
        <v xml:space="preserve"> PATINEUSE RÉGIONALE STAR 5</v>
      </c>
      <c r="B6" s="801"/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1"/>
    </row>
    <row r="8" spans="1:13" x14ac:dyDescent="0.2">
      <c r="A8" s="216" t="s">
        <v>48</v>
      </c>
      <c r="B8" s="790"/>
      <c r="C8" s="790"/>
      <c r="D8" s="790"/>
      <c r="E8" s="790"/>
      <c r="F8" s="790"/>
      <c r="H8" s="800" t="s">
        <v>51</v>
      </c>
      <c r="I8" s="800"/>
      <c r="J8" s="807"/>
      <c r="K8" s="807"/>
      <c r="L8" s="807"/>
      <c r="M8" s="807"/>
    </row>
    <row r="9" spans="1:13" x14ac:dyDescent="0.2">
      <c r="A9" s="216"/>
      <c r="B9" s="217"/>
      <c r="C9" s="217"/>
      <c r="D9" s="217"/>
      <c r="E9" s="217"/>
      <c r="F9" s="217"/>
      <c r="H9" s="800"/>
      <c r="I9" s="800"/>
      <c r="J9" s="307"/>
      <c r="K9" s="308"/>
      <c r="L9" s="308"/>
      <c r="M9" s="308"/>
    </row>
    <row r="10" spans="1:13" x14ac:dyDescent="0.2">
      <c r="A10" s="216" t="s">
        <v>74</v>
      </c>
      <c r="B10" s="790"/>
      <c r="C10" s="790"/>
      <c r="D10" s="790"/>
      <c r="E10" s="790"/>
      <c r="F10" s="790"/>
      <c r="H10" s="800" t="s">
        <v>13</v>
      </c>
      <c r="I10" s="800"/>
      <c r="J10" s="807"/>
      <c r="K10" s="807"/>
      <c r="L10" s="807"/>
      <c r="M10" s="807"/>
    </row>
    <row r="11" spans="1:13" x14ac:dyDescent="0.2">
      <c r="A11" s="340"/>
      <c r="B11" s="802"/>
      <c r="C11" s="802"/>
      <c r="D11" s="800"/>
      <c r="E11" s="800"/>
      <c r="F11" s="802"/>
      <c r="G11" s="802"/>
      <c r="H11" s="800"/>
      <c r="I11" s="800"/>
      <c r="J11" s="309"/>
      <c r="K11" s="309"/>
      <c r="L11" s="309"/>
      <c r="M11" s="309"/>
    </row>
    <row r="12" spans="1:13" x14ac:dyDescent="0.2">
      <c r="A12" s="340" t="s">
        <v>50</v>
      </c>
      <c r="B12" s="790">
        <f>'données a remplir'!E7</f>
        <v>0</v>
      </c>
      <c r="C12" s="790"/>
      <c r="D12" s="790"/>
      <c r="E12" s="790"/>
      <c r="F12" s="790"/>
      <c r="H12" s="808" t="s">
        <v>380</v>
      </c>
      <c r="I12" s="808"/>
      <c r="J12" s="807">
        <f>'données a remplir'!E6</f>
        <v>0</v>
      </c>
      <c r="K12" s="807" t="str">
        <f>+'données a remplir'!F6</f>
        <v/>
      </c>
      <c r="L12" s="807"/>
      <c r="M12" s="807"/>
    </row>
    <row r="13" spans="1:13" x14ac:dyDescent="0.2">
      <c r="A13" s="220"/>
      <c r="B13" s="221"/>
      <c r="C13" s="221"/>
      <c r="D13" s="220"/>
      <c r="E13" s="222"/>
      <c r="F13" s="222"/>
    </row>
    <row r="14" spans="1:13" x14ac:dyDescent="0.2">
      <c r="A14" s="356" t="s">
        <v>415</v>
      </c>
      <c r="B14" s="221"/>
      <c r="C14" s="221"/>
      <c r="D14" s="220"/>
      <c r="E14" s="222"/>
      <c r="F14" s="222"/>
    </row>
    <row r="15" spans="1:13" s="357" customFormat="1" x14ac:dyDescent="0.2">
      <c r="A15" s="945" t="str">
        <f>gestion!$V$41</f>
        <v>Chaque Club enverra 3 candidatures.</v>
      </c>
      <c r="B15" s="945"/>
      <c r="C15" s="945"/>
      <c r="D15" s="945"/>
      <c r="E15" s="945"/>
      <c r="F15" s="945"/>
      <c r="G15" s="945"/>
      <c r="H15" s="945"/>
      <c r="I15" s="945"/>
      <c r="J15" s="945"/>
      <c r="K15" s="945"/>
      <c r="L15" s="945"/>
      <c r="M15" s="945"/>
    </row>
    <row r="16" spans="1:13" s="357" customFormat="1" x14ac:dyDescent="0.2">
      <c r="A16" s="945" t="s">
        <v>582</v>
      </c>
      <c r="B16" s="945"/>
      <c r="C16" s="945"/>
      <c r="D16" s="945"/>
      <c r="E16" s="945"/>
      <c r="F16" s="945"/>
      <c r="G16" s="945"/>
      <c r="H16" s="945"/>
      <c r="I16" s="945"/>
      <c r="J16" s="945"/>
      <c r="K16" s="945"/>
      <c r="L16" s="945"/>
      <c r="M16" s="945"/>
    </row>
    <row r="17" spans="1:30" ht="12.6" customHeight="1" x14ac:dyDescent="0.2">
      <c r="A17" s="952" t="s">
        <v>581</v>
      </c>
      <c r="B17" s="952"/>
      <c r="C17" s="952"/>
      <c r="D17" s="952"/>
      <c r="E17" s="952"/>
      <c r="F17" s="952"/>
      <c r="G17" s="952"/>
      <c r="H17" s="952"/>
      <c r="I17" s="952"/>
      <c r="J17" s="952"/>
      <c r="K17" s="952"/>
      <c r="L17" s="952"/>
      <c r="M17" s="952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</row>
    <row r="18" spans="1:30" ht="12.6" customHeight="1" x14ac:dyDescent="0.2">
      <c r="A18" s="952" t="s">
        <v>580</v>
      </c>
      <c r="B18" s="952"/>
      <c r="C18" s="952"/>
      <c r="D18" s="952"/>
      <c r="E18" s="952"/>
      <c r="F18" s="952"/>
      <c r="G18" s="952"/>
      <c r="H18" s="952"/>
      <c r="I18" s="952"/>
      <c r="J18" s="952"/>
      <c r="K18" s="952"/>
      <c r="L18" s="952"/>
      <c r="M18" s="952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</row>
    <row r="19" spans="1:30" s="357" customFormat="1" x14ac:dyDescent="0.2">
      <c r="A19" s="945" t="str">
        <f>_xlfn.CONCAT(gestion!V96," ",gestion!B12)</f>
        <v>Avoir compétitionné la majorité des compétitions dans la catégorie Star 5 au cours de la saison 2019</v>
      </c>
      <c r="B19" s="945"/>
      <c r="C19" s="945"/>
      <c r="D19" s="945"/>
      <c r="E19" s="945"/>
      <c r="F19" s="945"/>
      <c r="G19" s="945"/>
      <c r="H19" s="945"/>
      <c r="I19" s="945"/>
      <c r="J19" s="945"/>
      <c r="K19" s="945"/>
      <c r="L19" s="945"/>
      <c r="M19" s="945"/>
    </row>
    <row r="20" spans="1:30" s="357" customFormat="1" x14ac:dyDescent="0.2">
      <c r="A20" s="945" t="str">
        <f>_xlfn.CONCAT(gestion!V92," ",gestion!V94)</f>
        <v>Si un patineur/patineuse a participé a une compétition provinciale autre que Star-Michel-Proulx,  il n'est pas éligible dans cette catégorie.</v>
      </c>
      <c r="B20" s="945"/>
      <c r="C20" s="945"/>
      <c r="D20" s="945"/>
      <c r="E20" s="945"/>
      <c r="F20" s="945"/>
      <c r="G20" s="945"/>
      <c r="H20" s="945"/>
      <c r="I20" s="945"/>
      <c r="J20" s="945"/>
      <c r="K20" s="945"/>
      <c r="L20" s="945"/>
      <c r="M20" s="945"/>
    </row>
    <row r="21" spans="1:30" s="357" customFormat="1" x14ac:dyDescent="0.2">
      <c r="A21" s="945" t="str">
        <f>gestion!V97</f>
        <v>Si un patineur/patineuse compétitionne moins de 3 fois dans la catégorie sans limite et/ou pré-juvénile, il doit être inscrit</v>
      </c>
      <c r="B21" s="945"/>
      <c r="C21" s="945"/>
      <c r="D21" s="945"/>
      <c r="E21" s="945"/>
      <c r="F21" s="945"/>
      <c r="G21" s="945"/>
      <c r="H21" s="945"/>
      <c r="I21" s="945"/>
      <c r="J21" s="945"/>
      <c r="K21" s="945"/>
      <c r="L21" s="945"/>
      <c r="M21" s="945"/>
    </row>
    <row r="22" spans="1:30" ht="15" customHeight="1" x14ac:dyDescent="0.2">
      <c r="A22" s="945" t="str">
        <f>gestion!V99</f>
        <v>dans cette catégorie et ses résultats pré-juvénile seront comptabilisés.</v>
      </c>
      <c r="B22" s="945"/>
      <c r="C22" s="945"/>
      <c r="D22" s="945"/>
      <c r="E22" s="945"/>
      <c r="F22" s="945"/>
      <c r="G22" s="945"/>
      <c r="H22" s="945"/>
      <c r="I22" s="945"/>
      <c r="J22" s="945"/>
      <c r="K22" s="945"/>
      <c r="L22" s="945"/>
      <c r="M22" s="945"/>
    </row>
    <row r="23" spans="1:30" ht="15" customHeight="1" x14ac:dyDescent="0.2">
      <c r="A23" s="355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55"/>
    </row>
    <row r="24" spans="1:30" ht="15" customHeight="1" x14ac:dyDescent="0.2">
      <c r="A24" s="846" t="s">
        <v>397</v>
      </c>
      <c r="B24" s="846"/>
      <c r="C24" s="846"/>
      <c r="D24" s="846"/>
      <c r="E24" s="846"/>
      <c r="F24" s="846"/>
      <c r="G24" s="846"/>
      <c r="H24" s="846"/>
      <c r="I24" s="846"/>
      <c r="J24" s="846"/>
      <c r="K24" s="846"/>
      <c r="L24" s="846"/>
      <c r="M24" s="846"/>
    </row>
    <row r="25" spans="1:30" ht="15" customHeight="1" x14ac:dyDescent="0.2">
      <c r="A25" s="256"/>
      <c r="B25" s="256"/>
      <c r="C25" s="256"/>
      <c r="D25" s="256"/>
      <c r="E25" s="256"/>
      <c r="F25" s="256"/>
      <c r="G25" s="256"/>
    </row>
    <row r="26" spans="1:30" ht="27.75" customHeight="1" thickBot="1" x14ac:dyDescent="0.25">
      <c r="A26" s="265" t="s">
        <v>394</v>
      </c>
      <c r="B26" s="331">
        <v>2</v>
      </c>
      <c r="C26" s="331">
        <v>3</v>
      </c>
      <c r="D26" s="331">
        <v>4</v>
      </c>
      <c r="E26" s="847">
        <v>5</v>
      </c>
      <c r="F26" s="847"/>
      <c r="G26" s="331">
        <v>6</v>
      </c>
      <c r="H26" s="847">
        <v>7</v>
      </c>
      <c r="I26" s="847"/>
      <c r="J26" s="268">
        <v>8</v>
      </c>
      <c r="K26" s="331">
        <v>9</v>
      </c>
      <c r="L26" s="331">
        <v>10</v>
      </c>
      <c r="M26" s="269">
        <v>11</v>
      </c>
    </row>
    <row r="27" spans="1:30" ht="25.5" customHeight="1" thickTop="1" x14ac:dyDescent="0.2">
      <c r="A27" s="270" t="s">
        <v>5</v>
      </c>
      <c r="B27" s="271" t="s">
        <v>291</v>
      </c>
      <c r="C27" s="271" t="s">
        <v>292</v>
      </c>
      <c r="D27" s="330" t="s">
        <v>400</v>
      </c>
      <c r="E27" s="845" t="s">
        <v>398</v>
      </c>
      <c r="F27" s="845"/>
      <c r="G27" s="271" t="s">
        <v>396</v>
      </c>
      <c r="H27" s="845" t="s">
        <v>395</v>
      </c>
      <c r="I27" s="845"/>
      <c r="J27" s="330" t="s">
        <v>399</v>
      </c>
      <c r="K27" s="271" t="s">
        <v>89</v>
      </c>
      <c r="L27" s="271" t="s">
        <v>90</v>
      </c>
      <c r="M27" s="274" t="s">
        <v>91</v>
      </c>
    </row>
    <row r="28" spans="1:30" x14ac:dyDescent="0.2">
      <c r="A28" s="225"/>
      <c r="B28" s="222"/>
      <c r="C28" s="222"/>
      <c r="D28" s="222"/>
      <c r="E28" s="222"/>
      <c r="F28" s="226"/>
    </row>
    <row r="29" spans="1:30" x14ac:dyDescent="0.2">
      <c r="A29" s="223" t="s">
        <v>419</v>
      </c>
      <c r="E29" s="225"/>
      <c r="F29" s="225"/>
    </row>
    <row r="30" spans="1:30" x14ac:dyDescent="0.2">
      <c r="A30" s="782" t="s">
        <v>481</v>
      </c>
      <c r="B30" s="782"/>
      <c r="C30" s="782"/>
      <c r="D30" s="782"/>
      <c r="E30" s="782"/>
      <c r="F30" s="782"/>
      <c r="G30" s="782"/>
      <c r="H30" s="782"/>
      <c r="I30" s="782"/>
      <c r="J30" s="782"/>
      <c r="K30" s="782"/>
      <c r="L30" s="782"/>
      <c r="M30" s="782"/>
    </row>
    <row r="31" spans="1:30" x14ac:dyDescent="0.2">
      <c r="A31" s="782" t="s">
        <v>480</v>
      </c>
      <c r="B31" s="782"/>
      <c r="C31" s="782"/>
      <c r="D31" s="782"/>
      <c r="E31" s="782"/>
      <c r="F31" s="782"/>
      <c r="G31" s="782"/>
      <c r="H31" s="782"/>
      <c r="I31" s="782"/>
      <c r="J31" s="782"/>
      <c r="K31" s="782"/>
      <c r="L31" s="782"/>
      <c r="M31" s="782"/>
    </row>
    <row r="32" spans="1:30" x14ac:dyDescent="0.2">
      <c r="A32" s="782" t="s">
        <v>479</v>
      </c>
      <c r="B32" s="782"/>
      <c r="C32" s="782"/>
      <c r="D32" s="782"/>
      <c r="E32" s="782"/>
      <c r="F32" s="782"/>
      <c r="G32" s="782"/>
      <c r="H32" s="782"/>
      <c r="I32" s="782"/>
      <c r="J32" s="782"/>
      <c r="K32" s="782"/>
      <c r="L32" s="782"/>
      <c r="M32" s="782"/>
    </row>
    <row r="33" spans="1:13" x14ac:dyDescent="0.2">
      <c r="A33" s="782" t="s">
        <v>482</v>
      </c>
      <c r="B33" s="782"/>
      <c r="C33" s="782"/>
      <c r="D33" s="782"/>
      <c r="E33" s="782"/>
      <c r="F33" s="782"/>
      <c r="G33" s="782"/>
      <c r="H33" s="782"/>
      <c r="I33" s="782"/>
      <c r="J33" s="782"/>
      <c r="K33" s="782"/>
      <c r="L33" s="782"/>
      <c r="M33" s="782"/>
    </row>
    <row r="34" spans="1:13" s="349" customFormat="1" x14ac:dyDescent="0.2">
      <c r="A34" s="939" t="str">
        <f>gestion!$V$49</f>
        <v>Seules les compétitions régionales inscrites ci-dessous sont éligibles pour les lauréats</v>
      </c>
      <c r="B34" s="939"/>
      <c r="C34" s="939"/>
      <c r="D34" s="939"/>
      <c r="E34" s="939"/>
      <c r="F34" s="939"/>
      <c r="G34" s="939"/>
      <c r="H34" s="939"/>
      <c r="I34" s="939"/>
      <c r="J34" s="939"/>
      <c r="K34" s="939"/>
      <c r="L34" s="939"/>
      <c r="M34" s="939"/>
    </row>
    <row r="35" spans="1:13" s="349" customFormat="1" x14ac:dyDescent="0.2">
      <c r="A35" s="939" t="str">
        <f>gestion!$V$79</f>
        <v xml:space="preserve">Si le bloc des quatres compétitions obligatoires de la région est rempli </v>
      </c>
      <c r="B35" s="939"/>
      <c r="C35" s="939"/>
      <c r="D35" s="939"/>
      <c r="E35" s="939"/>
      <c r="F35" s="939"/>
      <c r="G35" s="939"/>
      <c r="H35" s="939"/>
      <c r="I35" s="939"/>
      <c r="J35" s="939"/>
      <c r="K35" s="939"/>
      <c r="L35" s="939"/>
      <c r="M35" s="939"/>
    </row>
    <row r="36" spans="1:13" s="349" customFormat="1" x14ac:dyDescent="0.2">
      <c r="A36" s="939" t="str">
        <f>gestion!$V$80</f>
        <v>alors l'atlhète aura le droit à une cinquième compétition de son choix.</v>
      </c>
      <c r="B36" s="939"/>
      <c r="C36" s="939"/>
      <c r="D36" s="939"/>
      <c r="E36" s="939"/>
      <c r="F36" s="939"/>
      <c r="G36" s="939"/>
      <c r="H36" s="939"/>
      <c r="I36" s="939"/>
      <c r="J36" s="939"/>
      <c r="K36" s="939"/>
      <c r="L36" s="939"/>
      <c r="M36" s="939"/>
    </row>
    <row r="37" spans="1:13" x14ac:dyDescent="0.2">
      <c r="A37" s="255" t="str">
        <f>gestion!$V$45</f>
        <v>Aucun point de participation n'est accordé.</v>
      </c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</row>
    <row r="38" spans="1:13" x14ac:dyDescent="0.2">
      <c r="A38" s="255" t="str">
        <f>gestion!$V$43</f>
        <v xml:space="preserve">N.B. :  Joindre une copie très lisible des résultats de compétition </v>
      </c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</row>
    <row r="39" spans="1:13" x14ac:dyDescent="0.2">
      <c r="A39" s="811"/>
      <c r="B39" s="811"/>
      <c r="C39" s="811"/>
      <c r="D39" s="811"/>
      <c r="E39" s="811"/>
      <c r="F39" s="811"/>
    </row>
    <row r="40" spans="1:13" s="278" customFormat="1" ht="27.75" customHeight="1" thickBot="1" x14ac:dyDescent="0.25">
      <c r="A40" s="277" t="s">
        <v>31</v>
      </c>
      <c r="B40" s="943" t="s">
        <v>567</v>
      </c>
      <c r="C40" s="944"/>
      <c r="D40" s="841" t="s">
        <v>388</v>
      </c>
      <c r="E40" s="842"/>
      <c r="F40" s="594" t="s">
        <v>389</v>
      </c>
      <c r="G40" s="934" t="s">
        <v>5</v>
      </c>
      <c r="H40" s="935"/>
      <c r="I40" s="934" t="s">
        <v>32</v>
      </c>
      <c r="J40" s="935"/>
      <c r="K40" s="940" t="s">
        <v>6</v>
      </c>
      <c r="L40" s="941"/>
    </row>
    <row r="41" spans="1:13" ht="13.5" thickTop="1" x14ac:dyDescent="0.2">
      <c r="A41" s="350" t="str">
        <f>+gestion!$X$12</f>
        <v>Invitation Rosemère</v>
      </c>
      <c r="B41" s="936"/>
      <c r="C41" s="937"/>
      <c r="D41" s="936"/>
      <c r="E41" s="937"/>
      <c r="F41" s="595"/>
      <c r="G41" s="936"/>
      <c r="H41" s="937"/>
      <c r="I41" s="936"/>
      <c r="J41" s="937"/>
      <c r="K41" s="936" t="str">
        <f>IF(OR(D41&lt;2,D41="",I41="",I41&lt;1,I41&gt;D41-1,F41="",F41&lt;=1,F41&gt;11,AND(D41&gt;=5,I41&gt;=5)),"",IF(D41&gt;=5,VLOOKUP(I41,tableau!$C$1:$M$6,HLOOKUP(F41,tableau!$C$1:$M$1,1,FALSE),FALSE),IF(D41=4,VLOOKUP(I41,tableau!$C$7:$M$9,HLOOKUP(F41,tableau!$C$1:$M$1,1,FALSE),FALSE),IF(D41=3,VLOOKUP(I41,tableau!$C$10:$M$11,HLOOKUP(F41,tableau!$C$1:$M$1,1,FALSE),FALSE),IF(D41=2,VLOOKUP(I41,tableau!$C$12:$M$12,HLOOKUP(F41,tableau!$C$1:$M$1,1,FALSE),FALSE),"")))))</f>
        <v/>
      </c>
      <c r="L41" s="942"/>
      <c r="M41" s="212"/>
    </row>
    <row r="42" spans="1:13" x14ac:dyDescent="0.2">
      <c r="A42" s="351" t="str">
        <f>+gestion!$W$15</f>
        <v>Invitation Lachute</v>
      </c>
      <c r="B42" s="819"/>
      <c r="C42" s="820"/>
      <c r="D42" s="819"/>
      <c r="E42" s="820"/>
      <c r="F42" s="526"/>
      <c r="G42" s="819"/>
      <c r="H42" s="820"/>
      <c r="I42" s="819"/>
      <c r="J42" s="820"/>
      <c r="K42" s="819" t="str">
        <f>IF(OR(D42&lt;2,D42="",I42="",I42&lt;1,I42&gt;D42-1,F42="",F42&lt;=1,F42&gt;11,AND(D42&gt;=5,I42&gt;=5)),"",IF(D42&gt;=5,VLOOKUP(I42,tableau!$C$1:$M$6,HLOOKUP(F42,tableau!$C$1:$M$1,1,FALSE),FALSE),IF(D42=4,VLOOKUP(I42,tableau!$C$7:$M$9,HLOOKUP(F42,tableau!$C$1:$M$1,1,FALSE),FALSE),IF(D42=3,VLOOKUP(I42,tableau!$C$10:$M$11,HLOOKUP(F42,tableau!$C$1:$M$1,1,FALSE),FALSE),IF(D42=2,VLOOKUP(I42,tableau!$C$12:$M$12,HLOOKUP(F42,tableau!$C$1:$M$1,1,FALSE),FALSE),"")))))</f>
        <v/>
      </c>
      <c r="L42" s="928"/>
      <c r="M42" s="212"/>
    </row>
    <row r="43" spans="1:13" x14ac:dyDescent="0.2">
      <c r="A43" s="351" t="str">
        <f>+gestion!$W$17</f>
        <v>Invitation Richard Gauthier</v>
      </c>
      <c r="B43" s="819"/>
      <c r="C43" s="820"/>
      <c r="D43" s="819"/>
      <c r="E43" s="820"/>
      <c r="F43" s="526"/>
      <c r="G43" s="819"/>
      <c r="H43" s="820"/>
      <c r="I43" s="819"/>
      <c r="J43" s="820"/>
      <c r="K43" s="819" t="str">
        <f>IF(OR(D43&lt;2,D43="",I43="",I43&lt;1,I43&gt;D43-1,F43="",F43&lt;=1,F43&gt;11,AND(D43&gt;=5,I43&gt;=5)),"",IF(D43&gt;=5,VLOOKUP(I43,tableau!$C$1:$M$6,HLOOKUP(F43,tableau!$C$1:$M$1,1,FALSE),FALSE),IF(D43=4,VLOOKUP(I43,tableau!$C$7:$M$9,HLOOKUP(F43,tableau!$C$1:$M$1,1,FALSE),FALSE),IF(D43=3,VLOOKUP(I43,tableau!$C$10:$M$11,HLOOKUP(F43,tableau!$C$1:$M$1,1,FALSE),FALSE),IF(D43=2,VLOOKUP(I43,tableau!$C$12:$M$12,HLOOKUP(F43,tableau!$C$1:$M$1,1,FALSE),FALSE),"")))))</f>
        <v/>
      </c>
      <c r="L43" s="928"/>
      <c r="M43" s="212"/>
    </row>
    <row r="44" spans="1:13" ht="13.5" thickBot="1" x14ac:dyDescent="0.25">
      <c r="A44" s="352" t="str">
        <f>+gestion!$W$18</f>
        <v>Invitation St-Eustache</v>
      </c>
      <c r="B44" s="929"/>
      <c r="C44" s="930"/>
      <c r="D44" s="929"/>
      <c r="E44" s="930"/>
      <c r="F44" s="596"/>
      <c r="G44" s="929"/>
      <c r="H44" s="930"/>
      <c r="I44" s="929"/>
      <c r="J44" s="930"/>
      <c r="K44" s="837" t="str">
        <f>IF(OR(D44&lt;2,D44="",I44="",I44&lt;1,I44&gt;D44-1,F44="",F44&lt;=1,F44&gt;11,AND(D44&gt;=5,I44&gt;=5)),"",IF(D44&gt;=5,VLOOKUP(I44,tableau!$C$1:$M$6,HLOOKUP(F44,tableau!$C$1:$M$1,1,FALSE),FALSE),IF(D44=4,VLOOKUP(I44,tableau!$C$7:$M$9,HLOOKUP(F44,tableau!$C$1:$M$1,1,FALSE),FALSE),IF(D44=3,VLOOKUP(I44,tableau!$C$10:$M$11,HLOOKUP(F44,tableau!$C$1:$M$1,1,FALSE),FALSE),IF(D44=2,VLOOKUP(I44,tableau!$C$12:$M$12,HLOOKUP(F44,tableau!$C$1:$M$1,1,FALSE),FALSE),"")))))</f>
        <v/>
      </c>
      <c r="L44" s="931"/>
      <c r="M44" s="212"/>
    </row>
    <row r="45" spans="1:13" ht="13.5" thickTop="1" x14ac:dyDescent="0.2">
      <c r="A45" s="283" t="str">
        <f>+gestion!$W$24</f>
        <v>Au choix</v>
      </c>
      <c r="B45" s="839"/>
      <c r="C45" s="840"/>
      <c r="D45" s="839"/>
      <c r="E45" s="840"/>
      <c r="F45" s="597"/>
      <c r="G45" s="936"/>
      <c r="H45" s="937"/>
      <c r="I45" s="936"/>
      <c r="J45" s="937"/>
      <c r="K45" s="932" t="str">
        <f>IF(OR(D45&lt;2,D45="",I45="",I45&lt;1,I45&gt;D45-1,F45="",F45&lt;=1,F45&gt;11,AND(D45&gt;=5,I45&gt;=5)),"",IF(D45&gt;=5,VLOOKUP(I45,tableau!$C$1:$M$6,HLOOKUP(F45,tableau!$C$1:$M$1,1,FALSE),FALSE),IF(D45=4,VLOOKUP(I45,tableau!$C$7:$M$9,HLOOKUP(F45,tableau!$C$1:$M$1,1,FALSE),FALSE),IF(D45=3,VLOOKUP(I45,tableau!$C$10:$M$11,HLOOKUP(F45,tableau!$C$1:$M$1,1,FALSE),FALSE),IF(D45=2,VLOOKUP(I45,tableau!$C$12:$M$12,HLOOKUP(F45,tableau!$C$1:$M$1,1,FALSE),FALSE),"")))))</f>
        <v/>
      </c>
      <c r="L45" s="933"/>
      <c r="M45" s="212"/>
    </row>
    <row r="46" spans="1:13" s="264" customFormat="1" x14ac:dyDescent="0.2">
      <c r="A46" s="938" t="s">
        <v>413</v>
      </c>
      <c r="B46" s="938"/>
      <c r="C46" s="938"/>
      <c r="D46" s="938"/>
      <c r="E46" s="938"/>
      <c r="F46" s="938"/>
      <c r="G46" s="938"/>
      <c r="H46" s="938"/>
      <c r="I46" s="938"/>
      <c r="J46" s="938"/>
      <c r="K46" s="927">
        <f>SUM(K41:L45)</f>
        <v>0</v>
      </c>
      <c r="L46" s="927"/>
    </row>
    <row r="47" spans="1:13" x14ac:dyDescent="0.2">
      <c r="A47" s="282" t="str">
        <f>+gestion!$W$22</f>
        <v>STAR Michel-Proulx</v>
      </c>
      <c r="B47" s="837"/>
      <c r="C47" s="838"/>
      <c r="D47" s="837"/>
      <c r="E47" s="838"/>
      <c r="F47" s="947"/>
      <c r="G47" s="826"/>
      <c r="H47" s="827"/>
      <c r="I47" s="837"/>
      <c r="J47" s="838"/>
      <c r="K47" s="830" t="str">
        <f>IF(OR(D47&lt;2,D47="",I47="",I47&lt;1,I47&gt;D47-1,F47="",F47&lt;=1,F47&gt;11,AND(D47&gt;=5,I47&gt;=5)),"",IF(D47&gt;=5,VLOOKUP(I47,tableau!$C$1:$M$6,HLOOKUP(F47,tableau!$C$1:$M$1,1,FALSE),FALSE),IF(D47=4,VLOOKUP(I47,tableau!$C$7:$M$9,HLOOKUP(F47,tableau!$C$1:$M$1,1,FALSE),FALSE),IF(D47=3,VLOOKUP(I47,tableau!$C$10:$M$11,HLOOKUP(F47,tableau!$C$1:$M$1,1,FALSE),FALSE),IF(D47=2,VLOOKUP(I47,tableau!$C$12:$M$12,HLOOKUP(F47,tableau!$C$1:$M$1,1,FALSE),FALSE),"")))))</f>
        <v/>
      </c>
      <c r="L47" s="831"/>
      <c r="M47" s="212"/>
    </row>
    <row r="48" spans="1:13" x14ac:dyDescent="0.2">
      <c r="A48" s="283" t="str">
        <f>gestion!$X$21</f>
        <v>Finale Régionale</v>
      </c>
      <c r="B48" s="839"/>
      <c r="C48" s="840"/>
      <c r="D48" s="839"/>
      <c r="E48" s="840"/>
      <c r="F48" s="948"/>
      <c r="G48" s="828"/>
      <c r="H48" s="829"/>
      <c r="I48" s="839"/>
      <c r="J48" s="840"/>
      <c r="K48" s="832"/>
      <c r="L48" s="833"/>
      <c r="M48" s="212"/>
    </row>
    <row r="49" spans="1:13" x14ac:dyDescent="0.2">
      <c r="A49" s="282" t="str">
        <f>+gestion!$W$22</f>
        <v>STAR Michel-Proulx</v>
      </c>
      <c r="B49" s="848"/>
      <c r="C49" s="848"/>
      <c r="D49" s="848"/>
      <c r="E49" s="848"/>
      <c r="F49" s="947"/>
      <c r="G49" s="826"/>
      <c r="H49" s="827"/>
      <c r="I49" s="837"/>
      <c r="J49" s="838"/>
      <c r="K49" s="830">
        <f>IF(ISTEXT(I49)=TRUE,0,IF(I49&gt;=1,IF(I49&gt;=11,1,HLOOKUP(I49,tableau!$C$16:$L$18,2,FALSE)),0))</f>
        <v>0</v>
      </c>
      <c r="L49" s="831"/>
      <c r="M49" s="212"/>
    </row>
    <row r="50" spans="1:13" x14ac:dyDescent="0.2">
      <c r="A50" s="283" t="str">
        <f>+gestion!$X$16</f>
        <v>Finale Provinciale</v>
      </c>
      <c r="B50" s="848"/>
      <c r="C50" s="848"/>
      <c r="D50" s="848"/>
      <c r="E50" s="848"/>
      <c r="F50" s="948"/>
      <c r="G50" s="828"/>
      <c r="H50" s="829"/>
      <c r="I50" s="839"/>
      <c r="J50" s="840"/>
      <c r="K50" s="832"/>
      <c r="L50" s="833"/>
      <c r="M50" s="212"/>
    </row>
    <row r="51" spans="1:13" s="264" customFormat="1" x14ac:dyDescent="0.2">
      <c r="A51" s="593"/>
      <c r="D51" s="593"/>
      <c r="E51" s="593"/>
      <c r="F51" s="593"/>
      <c r="G51" s="593"/>
      <c r="H51" s="593"/>
      <c r="I51" s="593"/>
      <c r="J51" s="527" t="s">
        <v>36</v>
      </c>
      <c r="K51" s="920">
        <f>SUM(K46:L50)</f>
        <v>0</v>
      </c>
      <c r="L51" s="920"/>
    </row>
    <row r="55" spans="1:13" x14ac:dyDescent="0.2">
      <c r="B55" s="339" t="s">
        <v>52</v>
      </c>
      <c r="C55" s="339"/>
      <c r="F55" s="781" t="str">
        <f>+'données a remplir'!$F$8</f>
        <v/>
      </c>
      <c r="G55" s="781"/>
      <c r="H55" s="781"/>
      <c r="I55" s="781"/>
      <c r="J55" s="781"/>
      <c r="L55" s="212"/>
      <c r="M55" s="212"/>
    </row>
    <row r="56" spans="1:13" x14ac:dyDescent="0.2">
      <c r="B56" s="339"/>
      <c r="C56" s="245"/>
      <c r="F56" s="245"/>
      <c r="G56" s="245"/>
      <c r="H56" s="245"/>
      <c r="I56" s="245"/>
      <c r="J56" s="245"/>
      <c r="L56" s="212"/>
      <c r="M56" s="212"/>
    </row>
    <row r="57" spans="1:13" x14ac:dyDescent="0.2">
      <c r="B57" s="339" t="s">
        <v>53</v>
      </c>
      <c r="C57" s="339"/>
      <c r="F57" s="781" t="str">
        <f>+'données a remplir'!$F$9</f>
        <v/>
      </c>
      <c r="G57" s="781"/>
      <c r="H57" s="781"/>
      <c r="I57" s="781"/>
      <c r="J57" s="781"/>
      <c r="L57" s="212"/>
      <c r="M57" s="212"/>
    </row>
    <row r="58" spans="1:13" x14ac:dyDescent="0.2">
      <c r="B58" s="339"/>
      <c r="C58" s="245"/>
      <c r="F58" s="245"/>
      <c r="G58" s="245"/>
      <c r="H58" s="245"/>
      <c r="I58" s="245"/>
      <c r="J58" s="245"/>
      <c r="L58" s="212"/>
      <c r="M58" s="212"/>
    </row>
    <row r="59" spans="1:13" x14ac:dyDescent="0.2">
      <c r="B59" s="780" t="s">
        <v>54</v>
      </c>
      <c r="C59" s="780"/>
      <c r="F59" s="781" t="str">
        <f>+'données a remplir'!$F$10</f>
        <v/>
      </c>
      <c r="G59" s="781"/>
      <c r="H59" s="781"/>
      <c r="I59" s="781"/>
      <c r="J59" s="781"/>
      <c r="L59" s="212"/>
      <c r="M59" s="212"/>
    </row>
  </sheetData>
  <sheetProtection algorithmName="SHA-512" hashValue="nfJE+nIUzTUUbjFuOZffnAAMDeyx6gwrZgX1SqwF2Obb8N6FC3YrozGbMGd2sKzTgZRIXbH9ywSgwRDmdh7jGA==" saltValue="h0kAyUN9dsOvqWetJzciww==" spinCount="100000" sheet="1"/>
  <protectedRanges>
    <protectedRange sqref="B41:C51 B45:C55 D41:J45 D47:J50" name="Plage2_1"/>
    <protectedRange password="EA2E" sqref="B8:F10 J8:M10" name="Plage1_1_3_1"/>
  </protectedRanges>
  <mergeCells count="89">
    <mergeCell ref="B59:C59"/>
    <mergeCell ref="F59:J59"/>
    <mergeCell ref="B49:C50"/>
    <mergeCell ref="D49:E50"/>
    <mergeCell ref="B47:C48"/>
    <mergeCell ref="D47:E48"/>
    <mergeCell ref="F55:J55"/>
    <mergeCell ref="F57:J57"/>
    <mergeCell ref="B43:C43"/>
    <mergeCell ref="D43:E43"/>
    <mergeCell ref="B44:C44"/>
    <mergeCell ref="D44:E44"/>
    <mergeCell ref="B45:C45"/>
    <mergeCell ref="D45:E45"/>
    <mergeCell ref="B40:C40"/>
    <mergeCell ref="D40:E40"/>
    <mergeCell ref="B41:C41"/>
    <mergeCell ref="D41:E41"/>
    <mergeCell ref="B42:C42"/>
    <mergeCell ref="D42:E42"/>
    <mergeCell ref="A36:M36"/>
    <mergeCell ref="A39:F39"/>
    <mergeCell ref="A34:M34"/>
    <mergeCell ref="A30:M30"/>
    <mergeCell ref="A31:M31"/>
    <mergeCell ref="A32:M32"/>
    <mergeCell ref="J12:M12"/>
    <mergeCell ref="A15:M15"/>
    <mergeCell ref="A19:M19"/>
    <mergeCell ref="A20:M20"/>
    <mergeCell ref="A35:M35"/>
    <mergeCell ref="A33:M33"/>
    <mergeCell ref="A24:M24"/>
    <mergeCell ref="E26:F26"/>
    <mergeCell ref="H26:I26"/>
    <mergeCell ref="E27:F27"/>
    <mergeCell ref="H27:I27"/>
    <mergeCell ref="A16:M16"/>
    <mergeCell ref="A17:M17"/>
    <mergeCell ref="A18:M18"/>
    <mergeCell ref="A22:M22"/>
    <mergeCell ref="A21:M21"/>
    <mergeCell ref="B8:F8"/>
    <mergeCell ref="H8:I8"/>
    <mergeCell ref="J8:M8"/>
    <mergeCell ref="H9:I9"/>
    <mergeCell ref="B10:F10"/>
    <mergeCell ref="H10:I10"/>
    <mergeCell ref="J10:M10"/>
    <mergeCell ref="B11:C11"/>
    <mergeCell ref="D11:E11"/>
    <mergeCell ref="F11:G11"/>
    <mergeCell ref="H11:I11"/>
    <mergeCell ref="B12:F12"/>
    <mergeCell ref="H12:I12"/>
    <mergeCell ref="A2:M2"/>
    <mergeCell ref="A3:M3"/>
    <mergeCell ref="A4:M4"/>
    <mergeCell ref="A5:M5"/>
    <mergeCell ref="A6:M6"/>
    <mergeCell ref="K40:L40"/>
    <mergeCell ref="G41:H41"/>
    <mergeCell ref="I41:J41"/>
    <mergeCell ref="K41:L41"/>
    <mergeCell ref="G42:H42"/>
    <mergeCell ref="I42:J42"/>
    <mergeCell ref="K42:L42"/>
    <mergeCell ref="G40:H40"/>
    <mergeCell ref="I40:J40"/>
    <mergeCell ref="K43:L43"/>
    <mergeCell ref="K44:L44"/>
    <mergeCell ref="G45:H45"/>
    <mergeCell ref="I45:J45"/>
    <mergeCell ref="K45:L45"/>
    <mergeCell ref="G44:H44"/>
    <mergeCell ref="I44:J44"/>
    <mergeCell ref="G43:H43"/>
    <mergeCell ref="I43:J43"/>
    <mergeCell ref="K51:L51"/>
    <mergeCell ref="K46:L46"/>
    <mergeCell ref="G47:H48"/>
    <mergeCell ref="I47:J48"/>
    <mergeCell ref="K47:L48"/>
    <mergeCell ref="G49:H50"/>
    <mergeCell ref="I49:J50"/>
    <mergeCell ref="K49:L50"/>
    <mergeCell ref="A46:J46"/>
    <mergeCell ref="F47:F48"/>
    <mergeCell ref="F49:F50"/>
  </mergeCells>
  <printOptions horizontalCentered="1"/>
  <pageMargins left="0" right="0" top="0.55118110236220474" bottom="0.35433070866141736" header="0.31496062992125984" footer="0.31496062992125984"/>
  <pageSetup scale="83" orientation="portrait" r:id="rId1"/>
  <headerFooter>
    <oddHeader>&amp;LLauréats 2019</oddHeader>
    <oddFooter>&amp;LCandidat 3&amp;C&amp;14PATINAGE LAURENTIDES&amp;R&amp;A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tabColor rgb="FF92D050"/>
  </sheetPr>
  <dimension ref="A1:M55"/>
  <sheetViews>
    <sheetView showGridLines="0" topLeftCell="A26" zoomScaleNormal="100" workbookViewId="0">
      <selection activeCell="I43" sqref="I43:J46"/>
    </sheetView>
  </sheetViews>
  <sheetFormatPr baseColWidth="10" defaultRowHeight="12.75" x14ac:dyDescent="0.2"/>
  <cols>
    <col min="1" max="1" width="25.85546875" style="210" customWidth="1"/>
    <col min="2" max="3" width="8" style="210" customWidth="1"/>
    <col min="4" max="4" width="8.85546875" style="210" customWidth="1"/>
    <col min="5" max="5" width="8" style="210" customWidth="1"/>
    <col min="6" max="6" width="10.85546875" style="210" customWidth="1"/>
    <col min="7" max="7" width="8" style="210" customWidth="1"/>
    <col min="8" max="8" width="8" style="211" customWidth="1"/>
    <col min="9" max="12" width="8" style="210" customWidth="1"/>
    <col min="13" max="13" width="7.28515625" style="210" customWidth="1"/>
    <col min="14" max="16384" width="11.42578125" style="212"/>
  </cols>
  <sheetData>
    <row r="1" spans="1:13" x14ac:dyDescent="0.2">
      <c r="A1" s="209"/>
      <c r="B1" s="209"/>
      <c r="C1" s="209"/>
      <c r="D1" s="209"/>
      <c r="E1" s="209"/>
      <c r="F1" s="209"/>
    </row>
    <row r="2" spans="1:13" x14ac:dyDescent="0.2">
      <c r="A2" s="794" t="s">
        <v>14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</row>
    <row r="3" spans="1:13" x14ac:dyDescent="0.2">
      <c r="A3" s="795" t="s">
        <v>43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</row>
    <row r="4" spans="1:13" s="214" customForma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</row>
    <row r="5" spans="1:13" s="214" customFormat="1" ht="15.75" customHeight="1" x14ac:dyDescent="0.25">
      <c r="A5" s="799" t="s">
        <v>5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</row>
    <row r="6" spans="1:13" s="214" customFormat="1" ht="15.75" customHeight="1" x14ac:dyDescent="0.2">
      <c r="A6" s="801" t="str">
        <f>gestion!B52</f>
        <v>PATINEUR OU PATINEUSE RÉGIONALE D'INTERPRÉTATION</v>
      </c>
      <c r="B6" s="801"/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1"/>
    </row>
    <row r="7" spans="1:13" s="214" customFormat="1" ht="15.75" customHeight="1" x14ac:dyDescent="0.2">
      <c r="A7" s="801" t="str">
        <f>gestion!B53</f>
        <v xml:space="preserve"> (TOUTES CATÉGORIES CONFONDUES)</v>
      </c>
      <c r="B7" s="801"/>
      <c r="C7" s="801"/>
      <c r="D7" s="801"/>
      <c r="E7" s="801"/>
      <c r="F7" s="801"/>
      <c r="G7" s="801"/>
      <c r="H7" s="801"/>
      <c r="I7" s="801"/>
      <c r="J7" s="801"/>
      <c r="K7" s="801"/>
      <c r="L7" s="801"/>
      <c r="M7" s="801"/>
    </row>
    <row r="9" spans="1:13" x14ac:dyDescent="0.2">
      <c r="A9" s="216" t="s">
        <v>48</v>
      </c>
      <c r="B9" s="790"/>
      <c r="C9" s="790"/>
      <c r="D9" s="790"/>
      <c r="E9" s="790"/>
      <c r="F9" s="790"/>
      <c r="H9" s="800" t="s">
        <v>51</v>
      </c>
      <c r="I9" s="800"/>
      <c r="J9" s="807"/>
      <c r="K9" s="807"/>
      <c r="L9" s="807"/>
      <c r="M9" s="807"/>
    </row>
    <row r="10" spans="1:13" x14ac:dyDescent="0.2">
      <c r="A10" s="216"/>
      <c r="B10" s="217"/>
      <c r="C10" s="217"/>
      <c r="D10" s="217"/>
      <c r="E10" s="217"/>
      <c r="F10" s="217"/>
      <c r="H10" s="800"/>
      <c r="I10" s="800"/>
      <c r="J10" s="307"/>
      <c r="K10" s="308"/>
      <c r="L10" s="308"/>
      <c r="M10" s="308"/>
    </row>
    <row r="11" spans="1:13" x14ac:dyDescent="0.2">
      <c r="A11" s="216" t="s">
        <v>74</v>
      </c>
      <c r="B11" s="790"/>
      <c r="C11" s="790"/>
      <c r="D11" s="790"/>
      <c r="E11" s="790"/>
      <c r="F11" s="790"/>
      <c r="H11" s="800" t="s">
        <v>13</v>
      </c>
      <c r="I11" s="800"/>
      <c r="J11" s="807"/>
      <c r="K11" s="807"/>
      <c r="L11" s="807"/>
      <c r="M11" s="807"/>
    </row>
    <row r="12" spans="1:13" x14ac:dyDescent="0.2">
      <c r="A12" s="340"/>
      <c r="B12" s="802"/>
      <c r="C12" s="802"/>
      <c r="D12" s="800"/>
      <c r="E12" s="800"/>
      <c r="F12" s="802"/>
      <c r="G12" s="802"/>
      <c r="H12" s="800"/>
      <c r="I12" s="800"/>
      <c r="J12" s="309"/>
      <c r="K12" s="309"/>
      <c r="L12" s="309"/>
      <c r="M12" s="309"/>
    </row>
    <row r="13" spans="1:13" x14ac:dyDescent="0.2">
      <c r="A13" s="340" t="s">
        <v>50</v>
      </c>
      <c r="B13" s="790">
        <f>'données a remplir'!E7</f>
        <v>0</v>
      </c>
      <c r="C13" s="790"/>
      <c r="D13" s="790"/>
      <c r="E13" s="790"/>
      <c r="F13" s="790"/>
      <c r="H13" s="808" t="s">
        <v>380</v>
      </c>
      <c r="I13" s="808"/>
      <c r="J13" s="807">
        <f>'données a remplir'!E6</f>
        <v>0</v>
      </c>
      <c r="K13" s="807" t="str">
        <f>+'données a remplir'!F6</f>
        <v/>
      </c>
      <c r="L13" s="807"/>
      <c r="M13" s="807"/>
    </row>
    <row r="14" spans="1:13" x14ac:dyDescent="0.2">
      <c r="A14" s="340"/>
      <c r="B14" s="313"/>
      <c r="C14" s="313"/>
      <c r="D14" s="313"/>
      <c r="E14" s="313"/>
      <c r="F14" s="313"/>
      <c r="H14" s="333"/>
      <c r="I14" s="333"/>
      <c r="J14" s="333"/>
      <c r="K14" s="333"/>
      <c r="L14" s="333"/>
      <c r="M14" s="333"/>
    </row>
    <row r="15" spans="1:13" x14ac:dyDescent="0.2">
      <c r="A15" s="356" t="s">
        <v>415</v>
      </c>
      <c r="B15" s="221"/>
      <c r="C15" s="221"/>
      <c r="D15" s="220"/>
      <c r="E15" s="222"/>
      <c r="F15" s="222"/>
    </row>
    <row r="16" spans="1:13" s="357" customFormat="1" x14ac:dyDescent="0.2">
      <c r="A16" s="945" t="str">
        <f>gestion!$V$41</f>
        <v>Chaque Club enverra 3 candidatures.</v>
      </c>
      <c r="B16" s="945"/>
      <c r="C16" s="945"/>
      <c r="D16" s="945"/>
      <c r="E16" s="945"/>
      <c r="F16" s="945"/>
      <c r="G16" s="945"/>
      <c r="H16" s="945"/>
      <c r="I16" s="945"/>
      <c r="J16" s="945"/>
      <c r="K16" s="945"/>
      <c r="L16" s="945"/>
      <c r="M16" s="945"/>
    </row>
    <row r="17" spans="1:13" s="357" customFormat="1" ht="14.25" x14ac:dyDescent="0.2">
      <c r="A17" s="953" t="str">
        <f>gestion!V39</f>
        <v>Aucune limite d'âge</v>
      </c>
      <c r="B17" s="953"/>
      <c r="C17" s="953"/>
      <c r="D17" s="953"/>
      <c r="E17" s="953"/>
      <c r="F17" s="953"/>
      <c r="G17" s="953"/>
      <c r="H17" s="953"/>
      <c r="I17" s="953"/>
      <c r="J17" s="953"/>
      <c r="K17" s="953"/>
      <c r="L17" s="953"/>
      <c r="M17" s="953"/>
    </row>
    <row r="18" spans="1:13" s="357" customFormat="1" x14ac:dyDescent="0.2">
      <c r="A18" s="945" t="str">
        <f>gestion!V102</f>
        <v>Catégorie ouverte à tous les patineurs</v>
      </c>
      <c r="B18" s="945"/>
      <c r="C18" s="945"/>
      <c r="D18" s="945"/>
      <c r="E18" s="945"/>
      <c r="F18" s="945"/>
      <c r="G18" s="945"/>
      <c r="H18" s="945"/>
      <c r="I18" s="945"/>
      <c r="J18" s="945"/>
      <c r="K18" s="945"/>
      <c r="L18" s="945"/>
      <c r="M18" s="945"/>
    </row>
    <row r="19" spans="1:13" x14ac:dyDescent="0.2">
      <c r="A19" s="220"/>
      <c r="B19" s="221"/>
      <c r="C19" s="221"/>
      <c r="D19" s="220"/>
      <c r="E19" s="222"/>
      <c r="F19" s="222"/>
    </row>
    <row r="20" spans="1:13" ht="15" customHeight="1" x14ac:dyDescent="0.2">
      <c r="A20" s="846" t="s">
        <v>397</v>
      </c>
      <c r="B20" s="846"/>
      <c r="C20" s="846"/>
      <c r="D20" s="846"/>
      <c r="E20" s="846"/>
      <c r="F20" s="846"/>
      <c r="G20" s="846"/>
      <c r="H20" s="846"/>
      <c r="I20" s="846"/>
      <c r="J20" s="846"/>
      <c r="K20" s="846"/>
      <c r="L20" s="846"/>
      <c r="M20" s="846"/>
    </row>
    <row r="21" spans="1:13" ht="15" customHeight="1" x14ac:dyDescent="0.2">
      <c r="A21" s="256"/>
      <c r="B21" s="256"/>
      <c r="C21" s="256"/>
      <c r="D21" s="256"/>
      <c r="E21" s="256"/>
      <c r="F21" s="256"/>
      <c r="G21" s="256"/>
    </row>
    <row r="22" spans="1:13" ht="15" customHeight="1" thickBot="1" x14ac:dyDescent="0.25">
      <c r="A22" s="265" t="s">
        <v>394</v>
      </c>
      <c r="B22" s="331">
        <v>2</v>
      </c>
      <c r="C22" s="331">
        <v>3</v>
      </c>
      <c r="D22" s="331">
        <v>4</v>
      </c>
      <c r="E22" s="847">
        <v>5</v>
      </c>
      <c r="F22" s="847"/>
      <c r="G22" s="331">
        <v>6</v>
      </c>
      <c r="H22" s="847">
        <v>7</v>
      </c>
      <c r="I22" s="847"/>
      <c r="J22" s="268">
        <v>8</v>
      </c>
      <c r="K22" s="331">
        <v>9</v>
      </c>
      <c r="L22" s="331">
        <v>10</v>
      </c>
      <c r="M22" s="269">
        <v>11</v>
      </c>
    </row>
    <row r="23" spans="1:13" ht="27.75" customHeight="1" thickTop="1" x14ac:dyDescent="0.2">
      <c r="A23" s="270" t="s">
        <v>5</v>
      </c>
      <c r="B23" s="271" t="s">
        <v>291</v>
      </c>
      <c r="C23" s="271" t="s">
        <v>292</v>
      </c>
      <c r="D23" s="330" t="s">
        <v>400</v>
      </c>
      <c r="E23" s="845" t="s">
        <v>398</v>
      </c>
      <c r="F23" s="845"/>
      <c r="G23" s="271" t="s">
        <v>396</v>
      </c>
      <c r="H23" s="845" t="s">
        <v>395</v>
      </c>
      <c r="I23" s="845"/>
      <c r="J23" s="330" t="s">
        <v>399</v>
      </c>
      <c r="K23" s="271" t="s">
        <v>89</v>
      </c>
      <c r="L23" s="271" t="s">
        <v>90</v>
      </c>
      <c r="M23" s="274" t="s">
        <v>91</v>
      </c>
    </row>
    <row r="24" spans="1:13" ht="15" customHeight="1" x14ac:dyDescent="0.2">
      <c r="A24" s="225"/>
      <c r="B24" s="222"/>
      <c r="C24" s="222"/>
      <c r="D24" s="222"/>
      <c r="E24" s="222"/>
      <c r="F24" s="226"/>
    </row>
    <row r="25" spans="1:13" x14ac:dyDescent="0.2">
      <c r="A25" s="223" t="s">
        <v>419</v>
      </c>
      <c r="E25" s="225"/>
      <c r="F25" s="225"/>
    </row>
    <row r="26" spans="1:13" x14ac:dyDescent="0.2">
      <c r="A26" s="782" t="s">
        <v>481</v>
      </c>
      <c r="B26" s="782"/>
      <c r="C26" s="782"/>
      <c r="D26" s="782"/>
      <c r="E26" s="782"/>
      <c r="F26" s="782"/>
      <c r="G26" s="782"/>
      <c r="H26" s="782"/>
      <c r="I26" s="782"/>
      <c r="J26" s="782"/>
      <c r="K26" s="782"/>
      <c r="L26" s="782"/>
      <c r="M26" s="782"/>
    </row>
    <row r="27" spans="1:13" x14ac:dyDescent="0.2">
      <c r="A27" s="782" t="s">
        <v>480</v>
      </c>
      <c r="B27" s="782"/>
      <c r="C27" s="782"/>
      <c r="D27" s="782"/>
      <c r="E27" s="782"/>
      <c r="F27" s="782"/>
      <c r="G27" s="782"/>
      <c r="H27" s="782"/>
      <c r="I27" s="782"/>
      <c r="J27" s="782"/>
      <c r="K27" s="782"/>
      <c r="L27" s="782"/>
      <c r="M27" s="782"/>
    </row>
    <row r="28" spans="1:13" x14ac:dyDescent="0.2">
      <c r="A28" s="782" t="s">
        <v>479</v>
      </c>
      <c r="B28" s="782"/>
      <c r="C28" s="782"/>
      <c r="D28" s="782"/>
      <c r="E28" s="782"/>
      <c r="F28" s="782"/>
      <c r="G28" s="782"/>
      <c r="H28" s="782"/>
      <c r="I28" s="782"/>
      <c r="J28" s="782"/>
      <c r="K28" s="782"/>
      <c r="L28" s="782"/>
      <c r="M28" s="782"/>
    </row>
    <row r="29" spans="1:13" x14ac:dyDescent="0.2">
      <c r="A29" s="782" t="s">
        <v>482</v>
      </c>
      <c r="B29" s="782"/>
      <c r="C29" s="782"/>
      <c r="D29" s="782"/>
      <c r="E29" s="782"/>
      <c r="F29" s="782"/>
      <c r="G29" s="782"/>
      <c r="H29" s="782"/>
      <c r="I29" s="782"/>
      <c r="J29" s="782"/>
      <c r="K29" s="782"/>
      <c r="L29" s="782"/>
      <c r="M29" s="782"/>
    </row>
    <row r="30" spans="1:13" s="349" customFormat="1" x14ac:dyDescent="0.2">
      <c r="A30" s="939" t="str">
        <f>gestion!$V$49</f>
        <v>Seules les compétitions régionales inscrites ci-dessous sont éligibles pour les lauréats</v>
      </c>
      <c r="B30" s="939"/>
      <c r="C30" s="939"/>
      <c r="D30" s="939"/>
      <c r="E30" s="939"/>
      <c r="F30" s="939"/>
      <c r="G30" s="939"/>
      <c r="H30" s="939"/>
      <c r="I30" s="939"/>
      <c r="J30" s="939"/>
      <c r="K30" s="939"/>
      <c r="L30" s="939"/>
      <c r="M30" s="939"/>
    </row>
    <row r="31" spans="1:13" s="349" customFormat="1" x14ac:dyDescent="0.2">
      <c r="A31" s="939" t="str">
        <f>gestion!$V$79</f>
        <v xml:space="preserve">Si le bloc des quatres compétitions obligatoires de la région est rempli </v>
      </c>
      <c r="B31" s="939"/>
      <c r="C31" s="939"/>
      <c r="D31" s="939"/>
      <c r="E31" s="939"/>
      <c r="F31" s="939"/>
      <c r="G31" s="939"/>
      <c r="H31" s="939"/>
      <c r="I31" s="939"/>
      <c r="J31" s="939"/>
      <c r="K31" s="939"/>
      <c r="L31" s="939"/>
      <c r="M31" s="939"/>
    </row>
    <row r="32" spans="1:13" s="349" customFormat="1" x14ac:dyDescent="0.2">
      <c r="A32" s="939" t="str">
        <f>gestion!$V$80</f>
        <v>alors l'atlhète aura le droit à une cinquième compétition de son choix.</v>
      </c>
      <c r="B32" s="939"/>
      <c r="C32" s="939"/>
      <c r="D32" s="939"/>
      <c r="E32" s="939"/>
      <c r="F32" s="939"/>
      <c r="G32" s="939"/>
      <c r="H32" s="939"/>
      <c r="I32" s="939"/>
      <c r="J32" s="939"/>
      <c r="K32" s="939"/>
      <c r="L32" s="939"/>
      <c r="M32" s="939"/>
    </row>
    <row r="33" spans="1:13" x14ac:dyDescent="0.2">
      <c r="A33" s="255" t="str">
        <f>gestion!$V$45</f>
        <v>Aucun point de participation n'est accordé.</v>
      </c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</row>
    <row r="34" spans="1:13" x14ac:dyDescent="0.2">
      <c r="A34" s="255" t="str">
        <f>gestion!$V$43</f>
        <v xml:space="preserve">N.B. :  Joindre une copie très lisible des résultats de compétition </v>
      </c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</row>
    <row r="35" spans="1:13" x14ac:dyDescent="0.2">
      <c r="A35" s="811"/>
      <c r="B35" s="811"/>
      <c r="C35" s="811"/>
      <c r="D35" s="811"/>
      <c r="E35" s="811"/>
      <c r="F35" s="811"/>
    </row>
    <row r="36" spans="1:13" s="278" customFormat="1" ht="27.75" customHeight="1" thickBot="1" x14ac:dyDescent="0.25">
      <c r="A36" s="277" t="s">
        <v>31</v>
      </c>
      <c r="B36" s="943" t="s">
        <v>567</v>
      </c>
      <c r="C36" s="944"/>
      <c r="D36" s="841" t="s">
        <v>388</v>
      </c>
      <c r="E36" s="842"/>
      <c r="F36" s="594" t="s">
        <v>389</v>
      </c>
      <c r="G36" s="934" t="s">
        <v>5</v>
      </c>
      <c r="H36" s="935"/>
      <c r="I36" s="934" t="s">
        <v>32</v>
      </c>
      <c r="J36" s="935"/>
      <c r="K36" s="940" t="s">
        <v>6</v>
      </c>
      <c r="L36" s="941"/>
    </row>
    <row r="37" spans="1:13" ht="13.5" thickTop="1" x14ac:dyDescent="0.2">
      <c r="A37" s="350" t="str">
        <f>+gestion!$X$12</f>
        <v>Invitation Rosemère</v>
      </c>
      <c r="B37" s="936"/>
      <c r="C37" s="937"/>
      <c r="D37" s="936"/>
      <c r="E37" s="937"/>
      <c r="F37" s="595"/>
      <c r="G37" s="936" t="s">
        <v>422</v>
      </c>
      <c r="H37" s="937"/>
      <c r="I37" s="936"/>
      <c r="J37" s="937"/>
      <c r="K37" s="936" t="str">
        <f>IF(OR(D37&lt;2,D37="",I37="",I37&lt;1,I37&gt;D37-1,F37="",F37&lt;=1,F37&gt;11,AND(D37&gt;=5,I37&gt;=5)),"",IF(D37&gt;=5,VLOOKUP(I37,tableau!$C$1:$M$6,HLOOKUP(F37,tableau!$C$1:$M$1,1,FALSE),FALSE),IF(D37=4,VLOOKUP(I37,tableau!$C$7:$M$9,HLOOKUP(F37,tableau!$C$1:$M$1,1,FALSE),FALSE),IF(D37=3,VLOOKUP(I37,tableau!$C$10:$M$11,HLOOKUP(F37,tableau!$C$1:$M$1,1,FALSE),FALSE),IF(D37=2,VLOOKUP(I37,tableau!$C$12:$M$12,HLOOKUP(F37,tableau!$C$1:$M$1,1,FALSE),FALSE),"")))))</f>
        <v/>
      </c>
      <c r="L37" s="942"/>
      <c r="M37" s="212"/>
    </row>
    <row r="38" spans="1:13" x14ac:dyDescent="0.2">
      <c r="A38" s="351" t="str">
        <f>+gestion!$W$15</f>
        <v>Invitation Lachute</v>
      </c>
      <c r="B38" s="819"/>
      <c r="C38" s="820"/>
      <c r="D38" s="819"/>
      <c r="E38" s="820"/>
      <c r="F38" s="526"/>
      <c r="G38" s="819" t="s">
        <v>422</v>
      </c>
      <c r="H38" s="820"/>
      <c r="I38" s="819"/>
      <c r="J38" s="820"/>
      <c r="K38" s="819" t="str">
        <f>IF(OR(D38&lt;2,D38="",I38="",I38&lt;1,I38&gt;D38-1,F38="",F38&lt;=1,F38&gt;11,AND(D38&gt;=5,I38&gt;=5)),"",IF(D38&gt;=5,VLOOKUP(I38,tableau!$C$1:$M$6,HLOOKUP(F38,tableau!$C$1:$M$1,1,FALSE),FALSE),IF(D38=4,VLOOKUP(I38,tableau!$C$7:$M$9,HLOOKUP(F38,tableau!$C$1:$M$1,1,FALSE),FALSE),IF(D38=3,VLOOKUP(I38,tableau!$C$10:$M$11,HLOOKUP(F38,tableau!$C$1:$M$1,1,FALSE),FALSE),IF(D38=2,VLOOKUP(I38,tableau!$C$12:$M$12,HLOOKUP(F38,tableau!$C$1:$M$1,1,FALSE),FALSE),"")))))</f>
        <v/>
      </c>
      <c r="L38" s="928"/>
      <c r="M38" s="212"/>
    </row>
    <row r="39" spans="1:13" x14ac:dyDescent="0.2">
      <c r="A39" s="351" t="str">
        <f>+gestion!$W$17</f>
        <v>Invitation Richard Gauthier</v>
      </c>
      <c r="B39" s="819"/>
      <c r="C39" s="820"/>
      <c r="D39" s="819"/>
      <c r="E39" s="820"/>
      <c r="F39" s="526"/>
      <c r="G39" s="819" t="s">
        <v>422</v>
      </c>
      <c r="H39" s="820"/>
      <c r="I39" s="819"/>
      <c r="J39" s="820"/>
      <c r="K39" s="819" t="str">
        <f>IF(OR(D39&lt;2,D39="",I39="",I39&lt;1,I39&gt;D39-1,F39="",F39&lt;=1,F39&gt;11,AND(D39&gt;=5,I39&gt;=5)),"",IF(D39&gt;=5,VLOOKUP(I39,tableau!$C$1:$M$6,HLOOKUP(F39,tableau!$C$1:$M$1,1,FALSE),FALSE),IF(D39=4,VLOOKUP(I39,tableau!$C$7:$M$9,HLOOKUP(F39,tableau!$C$1:$M$1,1,FALSE),FALSE),IF(D39=3,VLOOKUP(I39,tableau!$C$10:$M$11,HLOOKUP(F39,tableau!$C$1:$M$1,1,FALSE),FALSE),IF(D39=2,VLOOKUP(I39,tableau!$C$12:$M$12,HLOOKUP(F39,tableau!$C$1:$M$1,1,FALSE),FALSE),"")))))</f>
        <v/>
      </c>
      <c r="L39" s="928"/>
      <c r="M39" s="212"/>
    </row>
    <row r="40" spans="1:13" ht="13.5" thickBot="1" x14ac:dyDescent="0.25">
      <c r="A40" s="352" t="str">
        <f>+gestion!$W$18</f>
        <v>Invitation St-Eustache</v>
      </c>
      <c r="B40" s="929"/>
      <c r="C40" s="930"/>
      <c r="D40" s="929"/>
      <c r="E40" s="930"/>
      <c r="F40" s="596"/>
      <c r="G40" s="929" t="s">
        <v>422</v>
      </c>
      <c r="H40" s="930"/>
      <c r="I40" s="929"/>
      <c r="J40" s="930"/>
      <c r="K40" s="837" t="str">
        <f>IF(OR(D40&lt;2,D40="",I40="",I40&lt;1,I40&gt;D40-1,F40="",F40&lt;=1,F40&gt;11,AND(D40&gt;=5,I40&gt;=5)),"",IF(D40&gt;=5,VLOOKUP(I40,tableau!$C$1:$M$6,HLOOKUP(F40,tableau!$C$1:$M$1,1,FALSE),FALSE),IF(D40=4,VLOOKUP(I40,tableau!$C$7:$M$9,HLOOKUP(F40,tableau!$C$1:$M$1,1,FALSE),FALSE),IF(D40=3,VLOOKUP(I40,tableau!$C$10:$M$11,HLOOKUP(F40,tableau!$C$1:$M$1,1,FALSE),FALSE),IF(D40=2,VLOOKUP(I40,tableau!$C$12:$M$12,HLOOKUP(F40,tableau!$C$1:$M$1,1,FALSE),FALSE),"")))))</f>
        <v/>
      </c>
      <c r="L40" s="931"/>
      <c r="M40" s="212"/>
    </row>
    <row r="41" spans="1:13" ht="13.5" thickTop="1" x14ac:dyDescent="0.2">
      <c r="A41" s="283" t="str">
        <f>+gestion!$W$24</f>
        <v>Au choix</v>
      </c>
      <c r="B41" s="839"/>
      <c r="C41" s="840"/>
      <c r="D41" s="839"/>
      <c r="E41" s="840"/>
      <c r="F41" s="597"/>
      <c r="G41" s="936" t="s">
        <v>422</v>
      </c>
      <c r="H41" s="937"/>
      <c r="I41" s="936"/>
      <c r="J41" s="937"/>
      <c r="K41" s="932" t="str">
        <f>IF(OR(D41&lt;2,D41="",I41="",I41&lt;1,I41&gt;D41-1,F41="",F41&lt;=1,F41&gt;11,AND(D41&gt;=5,I41&gt;=5)),"",IF(D41&gt;=5,VLOOKUP(I41,tableau!$C$1:$M$6,HLOOKUP(F41,tableau!$C$1:$M$1,1,FALSE),FALSE),IF(D41=4,VLOOKUP(I41,tableau!$C$7:$M$9,HLOOKUP(F41,tableau!$C$1:$M$1,1,FALSE),FALSE),IF(D41=3,VLOOKUP(I41,tableau!$C$10:$M$11,HLOOKUP(F41,tableau!$C$1:$M$1,1,FALSE),FALSE),IF(D41=2,VLOOKUP(I41,tableau!$C$12:$M$12,HLOOKUP(F41,tableau!$C$1:$M$1,1,FALSE),FALSE),"")))))</f>
        <v/>
      </c>
      <c r="L41" s="933"/>
      <c r="M41" s="212"/>
    </row>
    <row r="42" spans="1:13" s="264" customFormat="1" x14ac:dyDescent="0.2">
      <c r="A42" s="938" t="s">
        <v>413</v>
      </c>
      <c r="B42" s="938"/>
      <c r="C42" s="938"/>
      <c r="D42" s="938"/>
      <c r="E42" s="938"/>
      <c r="F42" s="938"/>
      <c r="G42" s="938"/>
      <c r="H42" s="938"/>
      <c r="I42" s="938"/>
      <c r="J42" s="938"/>
      <c r="K42" s="927">
        <f>SUM(K37:L41)</f>
        <v>0</v>
      </c>
      <c r="L42" s="927"/>
    </row>
    <row r="43" spans="1:13" x14ac:dyDescent="0.2">
      <c r="A43" s="282" t="str">
        <f>+gestion!$W$22</f>
        <v>STAR Michel-Proulx</v>
      </c>
      <c r="B43" s="837"/>
      <c r="C43" s="838"/>
      <c r="D43" s="837"/>
      <c r="E43" s="838"/>
      <c r="F43" s="947"/>
      <c r="G43" s="826" t="s">
        <v>422</v>
      </c>
      <c r="H43" s="827"/>
      <c r="I43" s="837"/>
      <c r="J43" s="838"/>
      <c r="K43" s="830" t="str">
        <f>IF(OR(D43&lt;2,D43="",I43="",I43&lt;1,I43&gt;D43-1,F43="",F43&lt;=1,F43&gt;11,AND(D43&gt;=5,I43&gt;=5)),"",IF(D43&gt;=5,VLOOKUP(I43,tableau!$C$1:$M$6,HLOOKUP(F43,tableau!$C$1:$M$1,1,FALSE),FALSE),IF(D43=4,VLOOKUP(I43,tableau!$C$7:$M$9,HLOOKUP(F43,tableau!$C$1:$M$1,1,FALSE),FALSE),IF(D43=3,VLOOKUP(I43,tableau!$C$10:$M$11,HLOOKUP(F43,tableau!$C$1:$M$1,1,FALSE),FALSE),IF(D43=2,VLOOKUP(I43,tableau!$C$12:$M$12,HLOOKUP(F43,tableau!$C$1:$M$1,1,FALSE),FALSE),"")))))</f>
        <v/>
      </c>
      <c r="L43" s="831"/>
      <c r="M43" s="212"/>
    </row>
    <row r="44" spans="1:13" x14ac:dyDescent="0.2">
      <c r="A44" s="283" t="str">
        <f>gestion!$X$21</f>
        <v>Finale Régionale</v>
      </c>
      <c r="B44" s="839"/>
      <c r="C44" s="840"/>
      <c r="D44" s="839"/>
      <c r="E44" s="840"/>
      <c r="F44" s="948"/>
      <c r="G44" s="828"/>
      <c r="H44" s="829"/>
      <c r="I44" s="839"/>
      <c r="J44" s="840"/>
      <c r="K44" s="832"/>
      <c r="L44" s="833"/>
      <c r="M44" s="212"/>
    </row>
    <row r="45" spans="1:13" x14ac:dyDescent="0.2">
      <c r="A45" s="282" t="str">
        <f>+gestion!$W$22</f>
        <v>STAR Michel-Proulx</v>
      </c>
      <c r="B45" s="848"/>
      <c r="C45" s="848"/>
      <c r="D45" s="848"/>
      <c r="E45" s="848"/>
      <c r="F45" s="947"/>
      <c r="G45" s="826" t="s">
        <v>422</v>
      </c>
      <c r="H45" s="827"/>
      <c r="I45" s="837"/>
      <c r="J45" s="838"/>
      <c r="K45" s="830">
        <f>IF(ISTEXT(I45)=TRUE,0,IF(I45&gt;=1,IF(I45&gt;=11,1,HLOOKUP(I45,tableau!$C$16:$L$18,2,FALSE)),0))</f>
        <v>0</v>
      </c>
      <c r="L45" s="831"/>
      <c r="M45" s="212"/>
    </row>
    <row r="46" spans="1:13" x14ac:dyDescent="0.2">
      <c r="A46" s="283" t="str">
        <f>+gestion!$X$16</f>
        <v>Finale Provinciale</v>
      </c>
      <c r="B46" s="848"/>
      <c r="C46" s="848"/>
      <c r="D46" s="848"/>
      <c r="E46" s="848"/>
      <c r="F46" s="948"/>
      <c r="G46" s="828"/>
      <c r="H46" s="829"/>
      <c r="I46" s="839"/>
      <c r="J46" s="840"/>
      <c r="K46" s="832"/>
      <c r="L46" s="833"/>
      <c r="M46" s="212"/>
    </row>
    <row r="47" spans="1:13" s="264" customFormat="1" x14ac:dyDescent="0.2">
      <c r="A47" s="593"/>
      <c r="D47" s="593"/>
      <c r="E47" s="593"/>
      <c r="F47" s="593"/>
      <c r="G47" s="593"/>
      <c r="H47" s="593"/>
      <c r="I47" s="593"/>
      <c r="J47" s="527" t="s">
        <v>36</v>
      </c>
      <c r="K47" s="920">
        <f>SUM(K42:L46)</f>
        <v>0</v>
      </c>
      <c r="L47" s="920"/>
    </row>
    <row r="51" spans="2:13" x14ac:dyDescent="0.2">
      <c r="B51" s="339" t="s">
        <v>52</v>
      </c>
      <c r="C51" s="339"/>
      <c r="F51" s="781" t="str">
        <f>+'données a remplir'!$F$8</f>
        <v/>
      </c>
      <c r="G51" s="781"/>
      <c r="H51" s="781"/>
      <c r="I51" s="781"/>
      <c r="J51" s="781"/>
      <c r="L51" s="212"/>
      <c r="M51" s="212"/>
    </row>
    <row r="52" spans="2:13" x14ac:dyDescent="0.2">
      <c r="B52" s="339"/>
      <c r="C52" s="245"/>
      <c r="F52" s="245"/>
      <c r="G52" s="245"/>
      <c r="H52" s="245"/>
      <c r="I52" s="245"/>
      <c r="J52" s="245"/>
      <c r="L52" s="212"/>
      <c r="M52" s="212"/>
    </row>
    <row r="53" spans="2:13" x14ac:dyDescent="0.2">
      <c r="B53" s="339" t="s">
        <v>53</v>
      </c>
      <c r="C53" s="339"/>
      <c r="F53" s="781" t="str">
        <f>+'données a remplir'!$F$9</f>
        <v/>
      </c>
      <c r="G53" s="781"/>
      <c r="H53" s="781"/>
      <c r="I53" s="781"/>
      <c r="J53" s="781"/>
      <c r="L53" s="212"/>
      <c r="M53" s="212"/>
    </row>
    <row r="54" spans="2:13" x14ac:dyDescent="0.2">
      <c r="B54" s="339"/>
      <c r="C54" s="245"/>
      <c r="F54" s="245"/>
      <c r="G54" s="245"/>
      <c r="H54" s="245"/>
      <c r="I54" s="245"/>
      <c r="J54" s="245"/>
      <c r="L54" s="212"/>
      <c r="M54" s="212"/>
    </row>
    <row r="55" spans="2:13" x14ac:dyDescent="0.2">
      <c r="B55" s="780" t="s">
        <v>54</v>
      </c>
      <c r="C55" s="780"/>
      <c r="F55" s="781" t="str">
        <f>+'données a remplir'!$F$10</f>
        <v/>
      </c>
      <c r="G55" s="781"/>
      <c r="H55" s="781"/>
      <c r="I55" s="781"/>
      <c r="J55" s="781"/>
      <c r="L55" s="212"/>
      <c r="M55" s="212"/>
    </row>
  </sheetData>
  <sheetProtection algorithmName="SHA-512" hashValue="DxJfX12qEOLz81ssJHHSvVZIyFQ3JT5W6MeyQj+OzitpZjtvB3kz2dNqZR0c7ymypb87JrAJvxpGGK6WCCA5MQ==" saltValue="wH90wH+OuoRfTh8zoy236Q==" spinCount="100000" sheet="1"/>
  <protectedRanges>
    <protectedRange sqref="B37:C37 B41:C41 D37:F41 I37:J41 D43:F46 I43:J46" name="Plage2_1"/>
    <protectedRange sqref="J9:M11 B9:F11" name="Plage1_3"/>
  </protectedRanges>
  <mergeCells count="85">
    <mergeCell ref="B45:C46"/>
    <mergeCell ref="D45:E46"/>
    <mergeCell ref="F43:F44"/>
    <mergeCell ref="G43:H44"/>
    <mergeCell ref="B55:C55"/>
    <mergeCell ref="F55:J55"/>
    <mergeCell ref="F51:J51"/>
    <mergeCell ref="F53:J53"/>
    <mergeCell ref="B43:C44"/>
    <mergeCell ref="D43:E44"/>
    <mergeCell ref="F45:F46"/>
    <mergeCell ref="G45:H46"/>
    <mergeCell ref="I45:J46"/>
    <mergeCell ref="B40:C40"/>
    <mergeCell ref="D40:E40"/>
    <mergeCell ref="B41:C41"/>
    <mergeCell ref="D41:E41"/>
    <mergeCell ref="A42:J42"/>
    <mergeCell ref="G40:H40"/>
    <mergeCell ref="I40:J40"/>
    <mergeCell ref="G41:H41"/>
    <mergeCell ref="B37:C37"/>
    <mergeCell ref="D37:E37"/>
    <mergeCell ref="B38:C38"/>
    <mergeCell ref="D38:E38"/>
    <mergeCell ref="B39:C39"/>
    <mergeCell ref="D39:E39"/>
    <mergeCell ref="A35:F35"/>
    <mergeCell ref="B36:C36"/>
    <mergeCell ref="D36:E36"/>
    <mergeCell ref="A29:M29"/>
    <mergeCell ref="A30:M30"/>
    <mergeCell ref="A31:M31"/>
    <mergeCell ref="G36:H36"/>
    <mergeCell ref="I36:J36"/>
    <mergeCell ref="K36:L36"/>
    <mergeCell ref="A32:M32"/>
    <mergeCell ref="A16:M16"/>
    <mergeCell ref="H13:I13"/>
    <mergeCell ref="E23:F23"/>
    <mergeCell ref="H23:I23"/>
    <mergeCell ref="A17:M17"/>
    <mergeCell ref="A18:M18"/>
    <mergeCell ref="E22:F22"/>
    <mergeCell ref="A28:M28"/>
    <mergeCell ref="H10:I10"/>
    <mergeCell ref="B11:F11"/>
    <mergeCell ref="H11:I11"/>
    <mergeCell ref="B13:F13"/>
    <mergeCell ref="J11:M11"/>
    <mergeCell ref="B12:C12"/>
    <mergeCell ref="D12:E12"/>
    <mergeCell ref="F12:G12"/>
    <mergeCell ref="I41:J41"/>
    <mergeCell ref="A2:M2"/>
    <mergeCell ref="A3:M3"/>
    <mergeCell ref="A4:M4"/>
    <mergeCell ref="A5:M5"/>
    <mergeCell ref="A6:M6"/>
    <mergeCell ref="H12:I12"/>
    <mergeCell ref="A20:M20"/>
    <mergeCell ref="A27:M27"/>
    <mergeCell ref="J13:M13"/>
    <mergeCell ref="A26:M26"/>
    <mergeCell ref="H22:I22"/>
    <mergeCell ref="H9:I9"/>
    <mergeCell ref="J9:M9"/>
    <mergeCell ref="A7:M7"/>
    <mergeCell ref="B9:F9"/>
    <mergeCell ref="K41:L41"/>
    <mergeCell ref="G37:H37"/>
    <mergeCell ref="I37:J37"/>
    <mergeCell ref="K37:L37"/>
    <mergeCell ref="K47:L47"/>
    <mergeCell ref="I43:J44"/>
    <mergeCell ref="K43:L44"/>
    <mergeCell ref="K45:L46"/>
    <mergeCell ref="G38:H38"/>
    <mergeCell ref="I38:J38"/>
    <mergeCell ref="K38:L38"/>
    <mergeCell ref="G39:H39"/>
    <mergeCell ref="I39:J39"/>
    <mergeCell ref="K39:L39"/>
    <mergeCell ref="K42:L42"/>
    <mergeCell ref="K40:L40"/>
  </mergeCells>
  <printOptions horizontalCentered="1"/>
  <pageMargins left="0" right="0" top="0.55118110236220474" bottom="0.35433070866141736" header="0.31496062992125984" footer="0.31496062992125984"/>
  <pageSetup scale="83" orientation="portrait" r:id="rId1"/>
  <headerFooter>
    <oddHeader>&amp;LLauréats 2019</oddHeader>
    <oddFooter>&amp;LCandidat 1&amp;C&amp;14PATINAGE LAURENTIDES&amp;R&amp;A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tabColor rgb="FF92D050"/>
  </sheetPr>
  <dimension ref="A1:M55"/>
  <sheetViews>
    <sheetView showGridLines="0" zoomScaleNormal="100" workbookViewId="0">
      <selection activeCell="B9" sqref="B9:F9"/>
    </sheetView>
  </sheetViews>
  <sheetFormatPr baseColWidth="10" defaultRowHeight="12.75" x14ac:dyDescent="0.2"/>
  <cols>
    <col min="1" max="1" width="25.85546875" style="210" customWidth="1"/>
    <col min="2" max="3" width="8" style="210" customWidth="1"/>
    <col min="4" max="4" width="8.85546875" style="210" customWidth="1"/>
    <col min="5" max="5" width="8" style="210" customWidth="1"/>
    <col min="6" max="6" width="10" style="210" customWidth="1"/>
    <col min="7" max="7" width="8" style="210" customWidth="1"/>
    <col min="8" max="8" width="8" style="211" customWidth="1"/>
    <col min="9" max="12" width="8" style="210" customWidth="1"/>
    <col min="13" max="13" width="7.28515625" style="210" customWidth="1"/>
    <col min="14" max="16384" width="11.42578125" style="212"/>
  </cols>
  <sheetData>
    <row r="1" spans="1:13" x14ac:dyDescent="0.2">
      <c r="A1" s="209"/>
      <c r="B1" s="209"/>
      <c r="C1" s="209"/>
      <c r="D1" s="209"/>
      <c r="E1" s="209"/>
      <c r="F1" s="209"/>
    </row>
    <row r="2" spans="1:13" x14ac:dyDescent="0.2">
      <c r="A2" s="794" t="s">
        <v>14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</row>
    <row r="3" spans="1:13" x14ac:dyDescent="0.2">
      <c r="A3" s="795" t="s">
        <v>43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</row>
    <row r="4" spans="1:13" s="214" customForma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</row>
    <row r="5" spans="1:13" s="214" customFormat="1" ht="15.75" customHeight="1" x14ac:dyDescent="0.25">
      <c r="A5" s="799" t="s">
        <v>5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</row>
    <row r="6" spans="1:13" s="214" customFormat="1" ht="15.75" customHeight="1" x14ac:dyDescent="0.2">
      <c r="A6" s="801" t="str">
        <f>gestion!B52</f>
        <v>PATINEUR OU PATINEUSE RÉGIONALE D'INTERPRÉTATION</v>
      </c>
      <c r="B6" s="801"/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1"/>
    </row>
    <row r="7" spans="1:13" s="214" customFormat="1" ht="15.75" customHeight="1" x14ac:dyDescent="0.2">
      <c r="A7" s="801" t="str">
        <f>gestion!B53</f>
        <v xml:space="preserve"> (TOUTES CATÉGORIES CONFONDUES)</v>
      </c>
      <c r="B7" s="801"/>
      <c r="C7" s="801"/>
      <c r="D7" s="801"/>
      <c r="E7" s="801"/>
      <c r="F7" s="801"/>
      <c r="G7" s="801"/>
      <c r="H7" s="801"/>
      <c r="I7" s="801"/>
      <c r="J7" s="801"/>
      <c r="K7" s="801"/>
      <c r="L7" s="801"/>
      <c r="M7" s="801"/>
    </row>
    <row r="9" spans="1:13" x14ac:dyDescent="0.2">
      <c r="A9" s="216" t="s">
        <v>48</v>
      </c>
      <c r="B9" s="790"/>
      <c r="C9" s="790"/>
      <c r="D9" s="790"/>
      <c r="E9" s="790"/>
      <c r="F9" s="790"/>
      <c r="H9" s="800" t="s">
        <v>51</v>
      </c>
      <c r="I9" s="800"/>
      <c r="J9" s="807"/>
      <c r="K9" s="807"/>
      <c r="L9" s="807"/>
      <c r="M9" s="807"/>
    </row>
    <row r="10" spans="1:13" x14ac:dyDescent="0.2">
      <c r="A10" s="216"/>
      <c r="B10" s="217"/>
      <c r="C10" s="217"/>
      <c r="D10" s="217"/>
      <c r="E10" s="217"/>
      <c r="F10" s="217"/>
      <c r="H10" s="800"/>
      <c r="I10" s="800"/>
      <c r="J10" s="307"/>
      <c r="K10" s="308"/>
      <c r="L10" s="308"/>
      <c r="M10" s="308"/>
    </row>
    <row r="11" spans="1:13" x14ac:dyDescent="0.2">
      <c r="A11" s="216" t="s">
        <v>74</v>
      </c>
      <c r="B11" s="790"/>
      <c r="C11" s="790"/>
      <c r="D11" s="790"/>
      <c r="E11" s="790"/>
      <c r="F11" s="790"/>
      <c r="H11" s="800" t="s">
        <v>13</v>
      </c>
      <c r="I11" s="800"/>
      <c r="J11" s="807"/>
      <c r="K11" s="807"/>
      <c r="L11" s="807"/>
      <c r="M11" s="807"/>
    </row>
    <row r="12" spans="1:13" x14ac:dyDescent="0.2">
      <c r="A12" s="340"/>
      <c r="B12" s="802"/>
      <c r="C12" s="802"/>
      <c r="D12" s="800"/>
      <c r="E12" s="800"/>
      <c r="F12" s="802"/>
      <c r="G12" s="802"/>
      <c r="H12" s="800"/>
      <c r="I12" s="800"/>
      <c r="J12" s="309"/>
      <c r="K12" s="309"/>
      <c r="L12" s="309"/>
      <c r="M12" s="309"/>
    </row>
    <row r="13" spans="1:13" x14ac:dyDescent="0.2">
      <c r="A13" s="340" t="s">
        <v>50</v>
      </c>
      <c r="B13" s="790">
        <f>'données a remplir'!E7</f>
        <v>0</v>
      </c>
      <c r="C13" s="790"/>
      <c r="D13" s="790"/>
      <c r="E13" s="790"/>
      <c r="F13" s="790"/>
      <c r="H13" s="808" t="s">
        <v>380</v>
      </c>
      <c r="I13" s="808"/>
      <c r="J13" s="807">
        <f>'données a remplir'!E6</f>
        <v>0</v>
      </c>
      <c r="K13" s="807" t="str">
        <f>+'données a remplir'!F6</f>
        <v/>
      </c>
      <c r="L13" s="807"/>
      <c r="M13" s="807"/>
    </row>
    <row r="14" spans="1:13" x14ac:dyDescent="0.2">
      <c r="A14" s="340"/>
      <c r="B14" s="313"/>
      <c r="C14" s="313"/>
      <c r="D14" s="313"/>
      <c r="E14" s="313"/>
      <c r="F14" s="313"/>
      <c r="H14" s="333"/>
      <c r="I14" s="333"/>
      <c r="J14" s="333"/>
      <c r="K14" s="333"/>
      <c r="L14" s="333"/>
      <c r="M14" s="333"/>
    </row>
    <row r="15" spans="1:13" x14ac:dyDescent="0.2">
      <c r="A15" s="356" t="s">
        <v>415</v>
      </c>
      <c r="B15" s="221"/>
      <c r="C15" s="221"/>
      <c r="D15" s="220"/>
      <c r="E15" s="222"/>
      <c r="F15" s="222"/>
    </row>
    <row r="16" spans="1:13" s="357" customFormat="1" x14ac:dyDescent="0.2">
      <c r="A16" s="945" t="str">
        <f>gestion!$V$41</f>
        <v>Chaque Club enverra 3 candidatures.</v>
      </c>
      <c r="B16" s="945"/>
      <c r="C16" s="945"/>
      <c r="D16" s="945"/>
      <c r="E16" s="945"/>
      <c r="F16" s="945"/>
      <c r="G16" s="945"/>
      <c r="H16" s="945"/>
      <c r="I16" s="945"/>
      <c r="J16" s="945"/>
      <c r="K16" s="945"/>
      <c r="L16" s="945"/>
      <c r="M16" s="945"/>
    </row>
    <row r="17" spans="1:13" s="357" customFormat="1" ht="14.25" x14ac:dyDescent="0.2">
      <c r="A17" s="953" t="str">
        <f>gestion!V39</f>
        <v>Aucune limite d'âge</v>
      </c>
      <c r="B17" s="953"/>
      <c r="C17" s="953"/>
      <c r="D17" s="953"/>
      <c r="E17" s="953"/>
      <c r="F17" s="953"/>
      <c r="G17" s="953"/>
      <c r="H17" s="953"/>
      <c r="I17" s="953"/>
      <c r="J17" s="953"/>
      <c r="K17" s="953"/>
      <c r="L17" s="953"/>
      <c r="M17" s="953"/>
    </row>
    <row r="18" spans="1:13" s="357" customFormat="1" x14ac:dyDescent="0.2">
      <c r="A18" s="945" t="str">
        <f>gestion!V102</f>
        <v>Catégorie ouverte à tous les patineurs</v>
      </c>
      <c r="B18" s="945"/>
      <c r="C18" s="945"/>
      <c r="D18" s="945"/>
      <c r="E18" s="945"/>
      <c r="F18" s="945"/>
      <c r="G18" s="945"/>
      <c r="H18" s="945"/>
      <c r="I18" s="945"/>
      <c r="J18" s="945"/>
      <c r="K18" s="945"/>
      <c r="L18" s="945"/>
      <c r="M18" s="945"/>
    </row>
    <row r="19" spans="1:13" x14ac:dyDescent="0.2">
      <c r="A19" s="220"/>
      <c r="B19" s="221"/>
      <c r="C19" s="221"/>
      <c r="D19" s="220"/>
      <c r="E19" s="222"/>
      <c r="F19" s="222"/>
    </row>
    <row r="20" spans="1:13" ht="15" customHeight="1" x14ac:dyDescent="0.2">
      <c r="A20" s="846" t="s">
        <v>397</v>
      </c>
      <c r="B20" s="846"/>
      <c r="C20" s="846"/>
      <c r="D20" s="846"/>
      <c r="E20" s="846"/>
      <c r="F20" s="846"/>
      <c r="G20" s="846"/>
      <c r="H20" s="846"/>
      <c r="I20" s="846"/>
      <c r="J20" s="846"/>
      <c r="K20" s="846"/>
      <c r="L20" s="846"/>
      <c r="M20" s="846"/>
    </row>
    <row r="21" spans="1:13" ht="15" customHeight="1" x14ac:dyDescent="0.2">
      <c r="A21" s="256"/>
      <c r="B21" s="256"/>
      <c r="C21" s="256"/>
      <c r="D21" s="256"/>
      <c r="E21" s="256"/>
      <c r="F21" s="256"/>
      <c r="G21" s="256"/>
    </row>
    <row r="22" spans="1:13" ht="15" customHeight="1" thickBot="1" x14ac:dyDescent="0.25">
      <c r="A22" s="265" t="s">
        <v>394</v>
      </c>
      <c r="B22" s="331">
        <v>2</v>
      </c>
      <c r="C22" s="331">
        <v>3</v>
      </c>
      <c r="D22" s="331">
        <v>4</v>
      </c>
      <c r="E22" s="847">
        <v>5</v>
      </c>
      <c r="F22" s="847"/>
      <c r="G22" s="331">
        <v>6</v>
      </c>
      <c r="H22" s="847">
        <v>7</v>
      </c>
      <c r="I22" s="847"/>
      <c r="J22" s="268">
        <v>8</v>
      </c>
      <c r="K22" s="331">
        <v>9</v>
      </c>
      <c r="L22" s="331">
        <v>10</v>
      </c>
      <c r="M22" s="269">
        <v>11</v>
      </c>
    </row>
    <row r="23" spans="1:13" ht="27.75" customHeight="1" thickTop="1" x14ac:dyDescent="0.2">
      <c r="A23" s="270" t="s">
        <v>5</v>
      </c>
      <c r="B23" s="271" t="s">
        <v>291</v>
      </c>
      <c r="C23" s="271" t="s">
        <v>292</v>
      </c>
      <c r="D23" s="330" t="s">
        <v>400</v>
      </c>
      <c r="E23" s="845" t="s">
        <v>398</v>
      </c>
      <c r="F23" s="845"/>
      <c r="G23" s="271" t="s">
        <v>396</v>
      </c>
      <c r="H23" s="845" t="s">
        <v>395</v>
      </c>
      <c r="I23" s="845"/>
      <c r="J23" s="330" t="s">
        <v>399</v>
      </c>
      <c r="K23" s="271" t="s">
        <v>89</v>
      </c>
      <c r="L23" s="271" t="s">
        <v>90</v>
      </c>
      <c r="M23" s="274" t="s">
        <v>91</v>
      </c>
    </row>
    <row r="24" spans="1:13" ht="15" customHeight="1" x14ac:dyDescent="0.2">
      <c r="A24" s="225"/>
      <c r="B24" s="222"/>
      <c r="C24" s="222"/>
      <c r="D24" s="222"/>
      <c r="E24" s="222"/>
      <c r="F24" s="226"/>
    </row>
    <row r="25" spans="1:13" x14ac:dyDescent="0.2">
      <c r="A25" s="223" t="s">
        <v>419</v>
      </c>
      <c r="E25" s="225"/>
      <c r="F25" s="225"/>
    </row>
    <row r="26" spans="1:13" x14ac:dyDescent="0.2">
      <c r="A26" s="782" t="s">
        <v>481</v>
      </c>
      <c r="B26" s="782"/>
      <c r="C26" s="782"/>
      <c r="D26" s="782"/>
      <c r="E26" s="782"/>
      <c r="F26" s="782"/>
      <c r="G26" s="782"/>
      <c r="H26" s="782"/>
      <c r="I26" s="782"/>
      <c r="J26" s="782"/>
      <c r="K26" s="782"/>
      <c r="L26" s="782"/>
      <c r="M26" s="782"/>
    </row>
    <row r="27" spans="1:13" x14ac:dyDescent="0.2">
      <c r="A27" s="782" t="s">
        <v>480</v>
      </c>
      <c r="B27" s="782"/>
      <c r="C27" s="782"/>
      <c r="D27" s="782"/>
      <c r="E27" s="782"/>
      <c r="F27" s="782"/>
      <c r="G27" s="782"/>
      <c r="H27" s="782"/>
      <c r="I27" s="782"/>
      <c r="J27" s="782"/>
      <c r="K27" s="782"/>
      <c r="L27" s="782"/>
      <c r="M27" s="782"/>
    </row>
    <row r="28" spans="1:13" x14ac:dyDescent="0.2">
      <c r="A28" s="782" t="s">
        <v>479</v>
      </c>
      <c r="B28" s="782"/>
      <c r="C28" s="782"/>
      <c r="D28" s="782"/>
      <c r="E28" s="782"/>
      <c r="F28" s="782"/>
      <c r="G28" s="782"/>
      <c r="H28" s="782"/>
      <c r="I28" s="782"/>
      <c r="J28" s="782"/>
      <c r="K28" s="782"/>
      <c r="L28" s="782"/>
      <c r="M28" s="782"/>
    </row>
    <row r="29" spans="1:13" x14ac:dyDescent="0.2">
      <c r="A29" s="782" t="s">
        <v>482</v>
      </c>
      <c r="B29" s="782"/>
      <c r="C29" s="782"/>
      <c r="D29" s="782"/>
      <c r="E29" s="782"/>
      <c r="F29" s="782"/>
      <c r="G29" s="782"/>
      <c r="H29" s="782"/>
      <c r="I29" s="782"/>
      <c r="J29" s="782"/>
      <c r="K29" s="782"/>
      <c r="L29" s="782"/>
      <c r="M29" s="782"/>
    </row>
    <row r="30" spans="1:13" s="349" customFormat="1" x14ac:dyDescent="0.2">
      <c r="A30" s="939" t="str">
        <f>gestion!$V$49</f>
        <v>Seules les compétitions régionales inscrites ci-dessous sont éligibles pour les lauréats</v>
      </c>
      <c r="B30" s="939"/>
      <c r="C30" s="939"/>
      <c r="D30" s="939"/>
      <c r="E30" s="939"/>
      <c r="F30" s="939"/>
      <c r="G30" s="939"/>
      <c r="H30" s="939"/>
      <c r="I30" s="939"/>
      <c r="J30" s="939"/>
      <c r="K30" s="939"/>
      <c r="L30" s="939"/>
      <c r="M30" s="939"/>
    </row>
    <row r="31" spans="1:13" s="349" customFormat="1" x14ac:dyDescent="0.2">
      <c r="A31" s="939" t="str">
        <f>gestion!$V$79</f>
        <v xml:space="preserve">Si le bloc des quatres compétitions obligatoires de la région est rempli </v>
      </c>
      <c r="B31" s="939"/>
      <c r="C31" s="939"/>
      <c r="D31" s="939"/>
      <c r="E31" s="939"/>
      <c r="F31" s="939"/>
      <c r="G31" s="939"/>
      <c r="H31" s="939"/>
      <c r="I31" s="939"/>
      <c r="J31" s="939"/>
      <c r="K31" s="939"/>
      <c r="L31" s="939"/>
      <c r="M31" s="939"/>
    </row>
    <row r="32" spans="1:13" s="349" customFormat="1" x14ac:dyDescent="0.2">
      <c r="A32" s="939" t="str">
        <f>gestion!$V$80</f>
        <v>alors l'atlhète aura le droit à une cinquième compétition de son choix.</v>
      </c>
      <c r="B32" s="939"/>
      <c r="C32" s="939"/>
      <c r="D32" s="939"/>
      <c r="E32" s="939"/>
      <c r="F32" s="939"/>
      <c r="G32" s="939"/>
      <c r="H32" s="939"/>
      <c r="I32" s="939"/>
      <c r="J32" s="939"/>
      <c r="K32" s="939"/>
      <c r="L32" s="939"/>
      <c r="M32" s="939"/>
    </row>
    <row r="33" spans="1:13" x14ac:dyDescent="0.2">
      <c r="A33" s="255" t="str">
        <f>gestion!$V$45</f>
        <v>Aucun point de participation n'est accordé.</v>
      </c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</row>
    <row r="34" spans="1:13" x14ac:dyDescent="0.2">
      <c r="A34" s="255" t="str">
        <f>gestion!$V$43</f>
        <v xml:space="preserve">N.B. :  Joindre une copie très lisible des résultats de compétition </v>
      </c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</row>
    <row r="35" spans="1:13" x14ac:dyDescent="0.2">
      <c r="A35" s="811"/>
      <c r="B35" s="811"/>
      <c r="C35" s="811"/>
      <c r="D35" s="811"/>
      <c r="E35" s="811"/>
      <c r="F35" s="811"/>
    </row>
    <row r="36" spans="1:13" s="278" customFormat="1" ht="27.75" customHeight="1" thickBot="1" x14ac:dyDescent="0.25">
      <c r="A36" s="277" t="s">
        <v>31</v>
      </c>
      <c r="B36" s="943" t="s">
        <v>567</v>
      </c>
      <c r="C36" s="944"/>
      <c r="D36" s="841" t="s">
        <v>388</v>
      </c>
      <c r="E36" s="842"/>
      <c r="F36" s="594" t="s">
        <v>389</v>
      </c>
      <c r="G36" s="934" t="s">
        <v>5</v>
      </c>
      <c r="H36" s="935"/>
      <c r="I36" s="934" t="s">
        <v>32</v>
      </c>
      <c r="J36" s="935"/>
      <c r="K36" s="940" t="s">
        <v>6</v>
      </c>
      <c r="L36" s="941"/>
    </row>
    <row r="37" spans="1:13" ht="13.5" thickTop="1" x14ac:dyDescent="0.2">
      <c r="A37" s="350" t="str">
        <f>+gestion!$X$12</f>
        <v>Invitation Rosemère</v>
      </c>
      <c r="B37" s="936"/>
      <c r="C37" s="937"/>
      <c r="D37" s="936"/>
      <c r="E37" s="937"/>
      <c r="F37" s="595"/>
      <c r="G37" s="936" t="s">
        <v>422</v>
      </c>
      <c r="H37" s="937"/>
      <c r="I37" s="936"/>
      <c r="J37" s="937"/>
      <c r="K37" s="936" t="str">
        <f>IF(OR(D37&lt;2,D37="",I37="",I37&lt;1,I37&gt;D37-1,F37="",F37&lt;=1,F37&gt;11,AND(D37&gt;=5,I37&gt;=5)),"",IF(D37&gt;=5,VLOOKUP(I37,tableau!$C$1:$M$6,HLOOKUP(F37,tableau!$C$1:$M$1,1,FALSE),FALSE),IF(D37=4,VLOOKUP(I37,tableau!$C$7:$M$9,HLOOKUP(F37,tableau!$C$1:$M$1,1,FALSE),FALSE),IF(D37=3,VLOOKUP(I37,tableau!$C$10:$M$11,HLOOKUP(F37,tableau!$C$1:$M$1,1,FALSE),FALSE),IF(D37=2,VLOOKUP(I37,tableau!$C$12:$M$12,HLOOKUP(F37,tableau!$C$1:$M$1,1,FALSE),FALSE),"")))))</f>
        <v/>
      </c>
      <c r="L37" s="942"/>
      <c r="M37" s="212"/>
    </row>
    <row r="38" spans="1:13" x14ac:dyDescent="0.2">
      <c r="A38" s="351" t="str">
        <f>+gestion!$W$15</f>
        <v>Invitation Lachute</v>
      </c>
      <c r="B38" s="819"/>
      <c r="C38" s="820"/>
      <c r="D38" s="819"/>
      <c r="E38" s="820"/>
      <c r="F38" s="526"/>
      <c r="G38" s="819" t="s">
        <v>422</v>
      </c>
      <c r="H38" s="820"/>
      <c r="I38" s="819"/>
      <c r="J38" s="820"/>
      <c r="K38" s="819" t="str">
        <f>IF(OR(D38&lt;2,D38="",I38="",I38&lt;1,I38&gt;D38-1,F38="",F38&lt;=1,F38&gt;11,AND(D38&gt;=5,I38&gt;=5)),"",IF(D38&gt;=5,VLOOKUP(I38,tableau!$C$1:$M$6,HLOOKUP(F38,tableau!$C$1:$M$1,1,FALSE),FALSE),IF(D38=4,VLOOKUP(I38,tableau!$C$7:$M$9,HLOOKUP(F38,tableau!$C$1:$M$1,1,FALSE),FALSE),IF(D38=3,VLOOKUP(I38,tableau!$C$10:$M$11,HLOOKUP(F38,tableau!$C$1:$M$1,1,FALSE),FALSE),IF(D38=2,VLOOKUP(I38,tableau!$C$12:$M$12,HLOOKUP(F38,tableau!$C$1:$M$1,1,FALSE),FALSE),"")))))</f>
        <v/>
      </c>
      <c r="L38" s="928"/>
      <c r="M38" s="212"/>
    </row>
    <row r="39" spans="1:13" x14ac:dyDescent="0.2">
      <c r="A39" s="351" t="str">
        <f>+gestion!$W$17</f>
        <v>Invitation Richard Gauthier</v>
      </c>
      <c r="B39" s="819"/>
      <c r="C39" s="820"/>
      <c r="D39" s="819"/>
      <c r="E39" s="820"/>
      <c r="F39" s="526"/>
      <c r="G39" s="819" t="s">
        <v>422</v>
      </c>
      <c r="H39" s="820"/>
      <c r="I39" s="819"/>
      <c r="J39" s="820"/>
      <c r="K39" s="819" t="str">
        <f>IF(OR(D39&lt;2,D39="",I39="",I39&lt;1,I39&gt;D39-1,F39="",F39&lt;=1,F39&gt;11,AND(D39&gt;=5,I39&gt;=5)),"",IF(D39&gt;=5,VLOOKUP(I39,tableau!$C$1:$M$6,HLOOKUP(F39,tableau!$C$1:$M$1,1,FALSE),FALSE),IF(D39=4,VLOOKUP(I39,tableau!$C$7:$M$9,HLOOKUP(F39,tableau!$C$1:$M$1,1,FALSE),FALSE),IF(D39=3,VLOOKUP(I39,tableau!$C$10:$M$11,HLOOKUP(F39,tableau!$C$1:$M$1,1,FALSE),FALSE),IF(D39=2,VLOOKUP(I39,tableau!$C$12:$M$12,HLOOKUP(F39,tableau!$C$1:$M$1,1,FALSE),FALSE),"")))))</f>
        <v/>
      </c>
      <c r="L39" s="928"/>
      <c r="M39" s="212"/>
    </row>
    <row r="40" spans="1:13" ht="13.5" thickBot="1" x14ac:dyDescent="0.25">
      <c r="A40" s="352" t="str">
        <f>+gestion!$W$18</f>
        <v>Invitation St-Eustache</v>
      </c>
      <c r="B40" s="929"/>
      <c r="C40" s="930"/>
      <c r="D40" s="929"/>
      <c r="E40" s="930"/>
      <c r="F40" s="596"/>
      <c r="G40" s="929" t="s">
        <v>422</v>
      </c>
      <c r="H40" s="930"/>
      <c r="I40" s="929"/>
      <c r="J40" s="930"/>
      <c r="K40" s="837" t="str">
        <f>IF(OR(D40&lt;2,D40="",I40="",I40&lt;1,I40&gt;D40-1,F40="",F40&lt;=1,F40&gt;11,AND(D40&gt;=5,I40&gt;=5)),"",IF(D40&gt;=5,VLOOKUP(I40,tableau!$C$1:$M$6,HLOOKUP(F40,tableau!$C$1:$M$1,1,FALSE),FALSE),IF(D40=4,VLOOKUP(I40,tableau!$C$7:$M$9,HLOOKUP(F40,tableau!$C$1:$M$1,1,FALSE),FALSE),IF(D40=3,VLOOKUP(I40,tableau!$C$10:$M$11,HLOOKUP(F40,tableau!$C$1:$M$1,1,FALSE),FALSE),IF(D40=2,VLOOKUP(I40,tableau!$C$12:$M$12,HLOOKUP(F40,tableau!$C$1:$M$1,1,FALSE),FALSE),"")))))</f>
        <v/>
      </c>
      <c r="L40" s="931"/>
      <c r="M40" s="212"/>
    </row>
    <row r="41" spans="1:13" ht="13.5" thickTop="1" x14ac:dyDescent="0.2">
      <c r="A41" s="283" t="str">
        <f>+gestion!$W$24</f>
        <v>Au choix</v>
      </c>
      <c r="B41" s="839"/>
      <c r="C41" s="840"/>
      <c r="D41" s="839"/>
      <c r="E41" s="840"/>
      <c r="F41" s="597"/>
      <c r="G41" s="936" t="s">
        <v>422</v>
      </c>
      <c r="H41" s="937"/>
      <c r="I41" s="936"/>
      <c r="J41" s="937"/>
      <c r="K41" s="932" t="str">
        <f>IF(OR(D41&lt;2,D41="",I41="",I41&lt;1,I41&gt;D41-1,F41="",F41&lt;=1,F41&gt;11,AND(D41&gt;=5,I41&gt;=5)),"",IF(D41&gt;=5,VLOOKUP(I41,tableau!$C$1:$M$6,HLOOKUP(F41,tableau!$C$1:$M$1,1,FALSE),FALSE),IF(D41=4,VLOOKUP(I41,tableau!$C$7:$M$9,HLOOKUP(F41,tableau!$C$1:$M$1,1,FALSE),FALSE),IF(D41=3,VLOOKUP(I41,tableau!$C$10:$M$11,HLOOKUP(F41,tableau!$C$1:$M$1,1,FALSE),FALSE),IF(D41=2,VLOOKUP(I41,tableau!$C$12:$M$12,HLOOKUP(F41,tableau!$C$1:$M$1,1,FALSE),FALSE),"")))))</f>
        <v/>
      </c>
      <c r="L41" s="933"/>
      <c r="M41" s="212"/>
    </row>
    <row r="42" spans="1:13" s="264" customFormat="1" x14ac:dyDescent="0.2">
      <c r="A42" s="938" t="s">
        <v>413</v>
      </c>
      <c r="B42" s="938"/>
      <c r="C42" s="938"/>
      <c r="D42" s="938"/>
      <c r="E42" s="938"/>
      <c r="F42" s="938"/>
      <c r="G42" s="938"/>
      <c r="H42" s="938"/>
      <c r="I42" s="938"/>
      <c r="J42" s="938"/>
      <c r="K42" s="927">
        <f>SUM(K37:L41)</f>
        <v>0</v>
      </c>
      <c r="L42" s="927"/>
    </row>
    <row r="43" spans="1:13" x14ac:dyDescent="0.2">
      <c r="A43" s="282" t="str">
        <f>+gestion!$W$22</f>
        <v>STAR Michel-Proulx</v>
      </c>
      <c r="B43" s="837"/>
      <c r="C43" s="838"/>
      <c r="D43" s="837"/>
      <c r="E43" s="838"/>
      <c r="F43" s="947"/>
      <c r="G43" s="826" t="s">
        <v>422</v>
      </c>
      <c r="H43" s="827"/>
      <c r="I43" s="837"/>
      <c r="J43" s="838"/>
      <c r="K43" s="830" t="str">
        <f>IF(OR(D43&lt;2,D43="",I43="",I43&lt;1,I43&gt;D43-1,F43="",F43&lt;=1,F43&gt;11,AND(D43&gt;=5,I43&gt;=5)),"",IF(D43&gt;=5,VLOOKUP(I43,tableau!$C$1:$M$6,HLOOKUP(F43,tableau!$C$1:$M$1,1,FALSE),FALSE),IF(D43=4,VLOOKUP(I43,tableau!$C$7:$M$9,HLOOKUP(F43,tableau!$C$1:$M$1,1,FALSE),FALSE),IF(D43=3,VLOOKUP(I43,tableau!$C$10:$M$11,HLOOKUP(F43,tableau!$C$1:$M$1,1,FALSE),FALSE),IF(D43=2,VLOOKUP(I43,tableau!$C$12:$M$12,HLOOKUP(F43,tableau!$C$1:$M$1,1,FALSE),FALSE),"")))))</f>
        <v/>
      </c>
      <c r="L43" s="831"/>
      <c r="M43" s="212"/>
    </row>
    <row r="44" spans="1:13" x14ac:dyDescent="0.2">
      <c r="A44" s="283" t="str">
        <f>gestion!$X$21</f>
        <v>Finale Régionale</v>
      </c>
      <c r="B44" s="839"/>
      <c r="C44" s="840"/>
      <c r="D44" s="839"/>
      <c r="E44" s="840"/>
      <c r="F44" s="948"/>
      <c r="G44" s="828"/>
      <c r="H44" s="829"/>
      <c r="I44" s="839"/>
      <c r="J44" s="840"/>
      <c r="K44" s="832"/>
      <c r="L44" s="833"/>
      <c r="M44" s="212"/>
    </row>
    <row r="45" spans="1:13" x14ac:dyDescent="0.2">
      <c r="A45" s="282" t="str">
        <f>+gestion!$W$22</f>
        <v>STAR Michel-Proulx</v>
      </c>
      <c r="B45" s="848"/>
      <c r="C45" s="848"/>
      <c r="D45" s="848"/>
      <c r="E45" s="848"/>
      <c r="F45" s="947"/>
      <c r="G45" s="826" t="s">
        <v>422</v>
      </c>
      <c r="H45" s="827"/>
      <c r="I45" s="837"/>
      <c r="J45" s="838"/>
      <c r="K45" s="830">
        <f>IF(ISTEXT(I45)=TRUE,0,IF(I45&gt;=1,IF(I45&gt;=11,1,HLOOKUP(I45,tableau!$C$16:$L$18,2,FALSE)),0))</f>
        <v>0</v>
      </c>
      <c r="L45" s="831"/>
      <c r="M45" s="212"/>
    </row>
    <row r="46" spans="1:13" x14ac:dyDescent="0.2">
      <c r="A46" s="283" t="str">
        <f>+gestion!$X$16</f>
        <v>Finale Provinciale</v>
      </c>
      <c r="B46" s="848"/>
      <c r="C46" s="848"/>
      <c r="D46" s="848"/>
      <c r="E46" s="848"/>
      <c r="F46" s="948"/>
      <c r="G46" s="828"/>
      <c r="H46" s="829"/>
      <c r="I46" s="839"/>
      <c r="J46" s="840"/>
      <c r="K46" s="832"/>
      <c r="L46" s="833"/>
      <c r="M46" s="212"/>
    </row>
    <row r="47" spans="1:13" s="264" customFormat="1" x14ac:dyDescent="0.2">
      <c r="A47" s="593"/>
      <c r="D47" s="593"/>
      <c r="E47" s="593"/>
      <c r="F47" s="593"/>
      <c r="G47" s="593"/>
      <c r="H47" s="593"/>
      <c r="I47" s="593"/>
      <c r="J47" s="527" t="s">
        <v>36</v>
      </c>
      <c r="K47" s="920">
        <f>SUM(K42:L46)</f>
        <v>0</v>
      </c>
      <c r="L47" s="920"/>
    </row>
    <row r="51" spans="2:13" x14ac:dyDescent="0.2">
      <c r="B51" s="339" t="s">
        <v>52</v>
      </c>
      <c r="C51" s="339"/>
      <c r="F51" s="781" t="str">
        <f>+'données a remplir'!$F$8</f>
        <v/>
      </c>
      <c r="G51" s="781"/>
      <c r="H51" s="781"/>
      <c r="I51" s="781"/>
      <c r="J51" s="781"/>
      <c r="L51" s="212"/>
      <c r="M51" s="212"/>
    </row>
    <row r="52" spans="2:13" x14ac:dyDescent="0.2">
      <c r="B52" s="339"/>
      <c r="C52" s="245"/>
      <c r="F52" s="245"/>
      <c r="G52" s="245"/>
      <c r="H52" s="245"/>
      <c r="I52" s="245"/>
      <c r="J52" s="245"/>
      <c r="L52" s="212"/>
      <c r="M52" s="212"/>
    </row>
    <row r="53" spans="2:13" x14ac:dyDescent="0.2">
      <c r="B53" s="339" t="s">
        <v>53</v>
      </c>
      <c r="C53" s="339"/>
      <c r="F53" s="781" t="str">
        <f>+'données a remplir'!$F$9</f>
        <v/>
      </c>
      <c r="G53" s="781"/>
      <c r="H53" s="781"/>
      <c r="I53" s="781"/>
      <c r="J53" s="781"/>
      <c r="L53" s="212"/>
      <c r="M53" s="212"/>
    </row>
    <row r="54" spans="2:13" x14ac:dyDescent="0.2">
      <c r="B54" s="339"/>
      <c r="C54" s="245"/>
      <c r="F54" s="245"/>
      <c r="G54" s="245"/>
      <c r="H54" s="245"/>
      <c r="I54" s="245"/>
      <c r="J54" s="245"/>
      <c r="L54" s="212"/>
      <c r="M54" s="212"/>
    </row>
    <row r="55" spans="2:13" x14ac:dyDescent="0.2">
      <c r="B55" s="780" t="s">
        <v>54</v>
      </c>
      <c r="C55" s="780"/>
      <c r="F55" s="781" t="str">
        <f>+'données a remplir'!$F$10</f>
        <v/>
      </c>
      <c r="G55" s="781"/>
      <c r="H55" s="781"/>
      <c r="I55" s="781"/>
      <c r="J55" s="781"/>
      <c r="L55" s="212"/>
      <c r="M55" s="212"/>
    </row>
  </sheetData>
  <sheetProtection algorithmName="SHA-512" hashValue="rbYbrVB+QGutj8lZ9wYv4h7uNiF/deuIVknaxuP71/Lp1pVEpqtZy4ZVk6jBT4Iy9Cqmeb0qfUfRPq0mrJtstA==" saltValue="TaDNluDoRbG25NT5l05HQg==" spinCount="100000" sheet="1"/>
  <protectedRanges>
    <protectedRange sqref="B37:C37 B41:C41 D37:F41 I37:J41 D43:F46 I43:J46" name="Plage2_1"/>
    <protectedRange sqref="J9:M11 B9:F11" name="Plage1_3_1"/>
  </protectedRanges>
  <mergeCells count="85">
    <mergeCell ref="F51:J51"/>
    <mergeCell ref="F53:J53"/>
    <mergeCell ref="B55:C55"/>
    <mergeCell ref="F55:J55"/>
    <mergeCell ref="B45:C46"/>
    <mergeCell ref="D45:E46"/>
    <mergeCell ref="F45:F46"/>
    <mergeCell ref="I45:J46"/>
    <mergeCell ref="G45:H46"/>
    <mergeCell ref="B41:C41"/>
    <mergeCell ref="D41:E41"/>
    <mergeCell ref="B43:C44"/>
    <mergeCell ref="D43:E44"/>
    <mergeCell ref="A42:J42"/>
    <mergeCell ref="F43:F44"/>
    <mergeCell ref="B39:C39"/>
    <mergeCell ref="D39:E39"/>
    <mergeCell ref="B38:C38"/>
    <mergeCell ref="D38:E38"/>
    <mergeCell ref="B40:C40"/>
    <mergeCell ref="D40:E40"/>
    <mergeCell ref="A32:M32"/>
    <mergeCell ref="A35:F35"/>
    <mergeCell ref="B37:C37"/>
    <mergeCell ref="D37:E37"/>
    <mergeCell ref="B36:C36"/>
    <mergeCell ref="D36:E36"/>
    <mergeCell ref="G36:H36"/>
    <mergeCell ref="I36:J36"/>
    <mergeCell ref="K36:L36"/>
    <mergeCell ref="G37:H37"/>
    <mergeCell ref="I37:J37"/>
    <mergeCell ref="K37:L37"/>
    <mergeCell ref="A18:M18"/>
    <mergeCell ref="A28:M28"/>
    <mergeCell ref="A29:M29"/>
    <mergeCell ref="A30:M30"/>
    <mergeCell ref="A31:M31"/>
    <mergeCell ref="E23:F23"/>
    <mergeCell ref="H23:I23"/>
    <mergeCell ref="A26:M26"/>
    <mergeCell ref="A27:M27"/>
    <mergeCell ref="A20:M20"/>
    <mergeCell ref="E22:F22"/>
    <mergeCell ref="H22:I22"/>
    <mergeCell ref="B13:F13"/>
    <mergeCell ref="H13:I13"/>
    <mergeCell ref="J13:M13"/>
    <mergeCell ref="A16:M16"/>
    <mergeCell ref="A17:M17"/>
    <mergeCell ref="H10:I10"/>
    <mergeCell ref="B11:F11"/>
    <mergeCell ref="H11:I11"/>
    <mergeCell ref="J11:M11"/>
    <mergeCell ref="B12:C12"/>
    <mergeCell ref="D12:E12"/>
    <mergeCell ref="F12:G12"/>
    <mergeCell ref="H12:I12"/>
    <mergeCell ref="B9:F9"/>
    <mergeCell ref="H9:I9"/>
    <mergeCell ref="J9:M9"/>
    <mergeCell ref="A2:M2"/>
    <mergeCell ref="A3:M3"/>
    <mergeCell ref="A4:M4"/>
    <mergeCell ref="A5:M5"/>
    <mergeCell ref="A6:M6"/>
    <mergeCell ref="A7:M7"/>
    <mergeCell ref="G38:H38"/>
    <mergeCell ref="I38:J38"/>
    <mergeCell ref="K38:L38"/>
    <mergeCell ref="G39:H39"/>
    <mergeCell ref="I39:J39"/>
    <mergeCell ref="K39:L39"/>
    <mergeCell ref="K47:L47"/>
    <mergeCell ref="K42:L42"/>
    <mergeCell ref="G43:H44"/>
    <mergeCell ref="I43:J44"/>
    <mergeCell ref="K43:L44"/>
    <mergeCell ref="K45:L46"/>
    <mergeCell ref="K40:L40"/>
    <mergeCell ref="G41:H41"/>
    <mergeCell ref="I41:J41"/>
    <mergeCell ref="K41:L41"/>
    <mergeCell ref="G40:H40"/>
    <mergeCell ref="I40:J40"/>
  </mergeCells>
  <printOptions horizontalCentered="1"/>
  <pageMargins left="0" right="0" top="0.55118110236220474" bottom="0.35433070866141736" header="0.31496062992125984" footer="0.31496062992125984"/>
  <pageSetup scale="83" orientation="portrait" r:id="rId1"/>
  <headerFooter>
    <oddHeader>&amp;LLauréats 2019</oddHeader>
    <oddFooter>&amp;LCandidat 2&amp;C&amp;14PATINAGE LAURENTIDES&amp;R&amp;A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tabColor rgb="FF92D050"/>
  </sheetPr>
  <dimension ref="A1:M55"/>
  <sheetViews>
    <sheetView showGridLines="0" zoomScaleNormal="100" workbookViewId="0">
      <selection activeCell="B9" sqref="B9:F9"/>
    </sheetView>
  </sheetViews>
  <sheetFormatPr baseColWidth="10" defaultRowHeight="12.75" x14ac:dyDescent="0.2"/>
  <cols>
    <col min="1" max="1" width="25.85546875" style="210" customWidth="1"/>
    <col min="2" max="3" width="8" style="210" customWidth="1"/>
    <col min="4" max="4" width="8.85546875" style="210" customWidth="1"/>
    <col min="5" max="5" width="8" style="210" customWidth="1"/>
    <col min="6" max="6" width="9.85546875" style="210" customWidth="1"/>
    <col min="7" max="7" width="8" style="210" customWidth="1"/>
    <col min="8" max="8" width="8" style="211" customWidth="1"/>
    <col min="9" max="12" width="8" style="210" customWidth="1"/>
    <col min="13" max="13" width="7.28515625" style="210" customWidth="1"/>
    <col min="14" max="16384" width="11.42578125" style="212"/>
  </cols>
  <sheetData>
    <row r="1" spans="1:13" x14ac:dyDescent="0.2">
      <c r="A1" s="209"/>
      <c r="B1" s="209"/>
      <c r="C1" s="209"/>
      <c r="D1" s="209"/>
      <c r="E1" s="209"/>
      <c r="F1" s="209"/>
    </row>
    <row r="2" spans="1:13" x14ac:dyDescent="0.2">
      <c r="A2" s="794" t="s">
        <v>14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</row>
    <row r="3" spans="1:13" x14ac:dyDescent="0.2">
      <c r="A3" s="795" t="s">
        <v>43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</row>
    <row r="4" spans="1:13" s="214" customForma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</row>
    <row r="5" spans="1:13" s="214" customFormat="1" ht="15.75" customHeight="1" x14ac:dyDescent="0.25">
      <c r="A5" s="799" t="s">
        <v>5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</row>
    <row r="6" spans="1:13" s="214" customFormat="1" ht="15.75" customHeight="1" x14ac:dyDescent="0.2">
      <c r="A6" s="801" t="str">
        <f>gestion!B52</f>
        <v>PATINEUR OU PATINEUSE RÉGIONALE D'INTERPRÉTATION</v>
      </c>
      <c r="B6" s="801"/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1"/>
    </row>
    <row r="7" spans="1:13" s="214" customFormat="1" ht="15.75" customHeight="1" x14ac:dyDescent="0.2">
      <c r="A7" s="801" t="str">
        <f>gestion!B53</f>
        <v xml:space="preserve"> (TOUTES CATÉGORIES CONFONDUES)</v>
      </c>
      <c r="B7" s="801"/>
      <c r="C7" s="801"/>
      <c r="D7" s="801"/>
      <c r="E7" s="801"/>
      <c r="F7" s="801"/>
      <c r="G7" s="801"/>
      <c r="H7" s="801"/>
      <c r="I7" s="801"/>
      <c r="J7" s="801"/>
      <c r="K7" s="801"/>
      <c r="L7" s="801"/>
      <c r="M7" s="801"/>
    </row>
    <row r="9" spans="1:13" x14ac:dyDescent="0.2">
      <c r="A9" s="216" t="s">
        <v>48</v>
      </c>
      <c r="B9" s="790"/>
      <c r="C9" s="790"/>
      <c r="D9" s="790"/>
      <c r="E9" s="790"/>
      <c r="F9" s="790"/>
      <c r="H9" s="800" t="s">
        <v>51</v>
      </c>
      <c r="I9" s="800"/>
      <c r="J9" s="807"/>
      <c r="K9" s="807"/>
      <c r="L9" s="807"/>
      <c r="M9" s="807"/>
    </row>
    <row r="10" spans="1:13" x14ac:dyDescent="0.2">
      <c r="A10" s="216"/>
      <c r="B10" s="217"/>
      <c r="C10" s="217"/>
      <c r="D10" s="217"/>
      <c r="E10" s="217"/>
      <c r="F10" s="217"/>
      <c r="H10" s="800"/>
      <c r="I10" s="800"/>
      <c r="J10" s="307"/>
      <c r="K10" s="308"/>
      <c r="L10" s="308"/>
      <c r="M10" s="308"/>
    </row>
    <row r="11" spans="1:13" x14ac:dyDescent="0.2">
      <c r="A11" s="216" t="s">
        <v>74</v>
      </c>
      <c r="B11" s="790"/>
      <c r="C11" s="790"/>
      <c r="D11" s="790"/>
      <c r="E11" s="790"/>
      <c r="F11" s="790"/>
      <c r="H11" s="800" t="s">
        <v>13</v>
      </c>
      <c r="I11" s="800"/>
      <c r="J11" s="807"/>
      <c r="K11" s="807"/>
      <c r="L11" s="807"/>
      <c r="M11" s="807"/>
    </row>
    <row r="12" spans="1:13" x14ac:dyDescent="0.2">
      <c r="A12" s="340"/>
      <c r="B12" s="802"/>
      <c r="C12" s="802"/>
      <c r="D12" s="800"/>
      <c r="E12" s="800"/>
      <c r="F12" s="802"/>
      <c r="G12" s="802"/>
      <c r="H12" s="800"/>
      <c r="I12" s="800"/>
      <c r="J12" s="309"/>
      <c r="K12" s="309"/>
      <c r="L12" s="309"/>
      <c r="M12" s="309"/>
    </row>
    <row r="13" spans="1:13" x14ac:dyDescent="0.2">
      <c r="A13" s="340" t="s">
        <v>50</v>
      </c>
      <c r="B13" s="790">
        <f>'données a remplir'!E7</f>
        <v>0</v>
      </c>
      <c r="C13" s="790"/>
      <c r="D13" s="790"/>
      <c r="E13" s="790"/>
      <c r="F13" s="790"/>
      <c r="H13" s="808" t="s">
        <v>380</v>
      </c>
      <c r="I13" s="808"/>
      <c r="J13" s="807">
        <f>'données a remplir'!E6</f>
        <v>0</v>
      </c>
      <c r="K13" s="807" t="str">
        <f>+'données a remplir'!F6</f>
        <v/>
      </c>
      <c r="L13" s="807"/>
      <c r="M13" s="807"/>
    </row>
    <row r="14" spans="1:13" x14ac:dyDescent="0.2">
      <c r="A14" s="340"/>
      <c r="B14" s="313"/>
      <c r="C14" s="313"/>
      <c r="D14" s="313"/>
      <c r="E14" s="313"/>
      <c r="F14" s="313"/>
      <c r="H14" s="333"/>
      <c r="I14" s="333"/>
      <c r="J14" s="333"/>
      <c r="K14" s="333"/>
      <c r="L14" s="333"/>
      <c r="M14" s="333"/>
    </row>
    <row r="15" spans="1:13" x14ac:dyDescent="0.2">
      <c r="A15" s="356" t="s">
        <v>415</v>
      </c>
      <c r="B15" s="221"/>
      <c r="C15" s="221"/>
      <c r="D15" s="220"/>
      <c r="E15" s="222"/>
      <c r="F15" s="222"/>
    </row>
    <row r="16" spans="1:13" s="357" customFormat="1" x14ac:dyDescent="0.2">
      <c r="A16" s="945" t="str">
        <f>gestion!$V$41</f>
        <v>Chaque Club enverra 3 candidatures.</v>
      </c>
      <c r="B16" s="945"/>
      <c r="C16" s="945"/>
      <c r="D16" s="945"/>
      <c r="E16" s="945"/>
      <c r="F16" s="945"/>
      <c r="G16" s="945"/>
      <c r="H16" s="945"/>
      <c r="I16" s="945"/>
      <c r="J16" s="945"/>
      <c r="K16" s="945"/>
      <c r="L16" s="945"/>
      <c r="M16" s="945"/>
    </row>
    <row r="17" spans="1:13" s="357" customFormat="1" ht="14.25" x14ac:dyDescent="0.2">
      <c r="A17" s="953" t="str">
        <f>gestion!V39</f>
        <v>Aucune limite d'âge</v>
      </c>
      <c r="B17" s="953"/>
      <c r="C17" s="953"/>
      <c r="D17" s="953"/>
      <c r="E17" s="953"/>
      <c r="F17" s="953"/>
      <c r="G17" s="953"/>
      <c r="H17" s="953"/>
      <c r="I17" s="953"/>
      <c r="J17" s="953"/>
      <c r="K17" s="953"/>
      <c r="L17" s="953"/>
      <c r="M17" s="953"/>
    </row>
    <row r="18" spans="1:13" s="357" customFormat="1" x14ac:dyDescent="0.2">
      <c r="A18" s="945" t="str">
        <f>gestion!V102</f>
        <v>Catégorie ouverte à tous les patineurs</v>
      </c>
      <c r="B18" s="945"/>
      <c r="C18" s="945"/>
      <c r="D18" s="945"/>
      <c r="E18" s="945"/>
      <c r="F18" s="945"/>
      <c r="G18" s="945"/>
      <c r="H18" s="945"/>
      <c r="I18" s="945"/>
      <c r="J18" s="945"/>
      <c r="K18" s="945"/>
      <c r="L18" s="945"/>
      <c r="M18" s="945"/>
    </row>
    <row r="19" spans="1:13" x14ac:dyDescent="0.2">
      <c r="A19" s="220"/>
      <c r="B19" s="221"/>
      <c r="C19" s="221"/>
      <c r="D19" s="220"/>
      <c r="E19" s="222"/>
      <c r="F19" s="222"/>
    </row>
    <row r="20" spans="1:13" ht="15" customHeight="1" x14ac:dyDescent="0.2">
      <c r="A20" s="846" t="s">
        <v>397</v>
      </c>
      <c r="B20" s="846"/>
      <c r="C20" s="846"/>
      <c r="D20" s="846"/>
      <c r="E20" s="846"/>
      <c r="F20" s="846"/>
      <c r="G20" s="846"/>
      <c r="H20" s="846"/>
      <c r="I20" s="846"/>
      <c r="J20" s="846"/>
      <c r="K20" s="846"/>
      <c r="L20" s="846"/>
      <c r="M20" s="846"/>
    </row>
    <row r="21" spans="1:13" ht="15" customHeight="1" x14ac:dyDescent="0.2">
      <c r="A21" s="256"/>
      <c r="B21" s="256"/>
      <c r="C21" s="256"/>
      <c r="D21" s="256"/>
      <c r="E21" s="256"/>
      <c r="F21" s="256"/>
      <c r="G21" s="256"/>
    </row>
    <row r="22" spans="1:13" ht="15" customHeight="1" thickBot="1" x14ac:dyDescent="0.25">
      <c r="A22" s="265" t="s">
        <v>394</v>
      </c>
      <c r="B22" s="331">
        <v>2</v>
      </c>
      <c r="C22" s="331">
        <v>3</v>
      </c>
      <c r="D22" s="331">
        <v>4</v>
      </c>
      <c r="E22" s="847">
        <v>5</v>
      </c>
      <c r="F22" s="847"/>
      <c r="G22" s="331">
        <v>6</v>
      </c>
      <c r="H22" s="847">
        <v>7</v>
      </c>
      <c r="I22" s="847"/>
      <c r="J22" s="268">
        <v>8</v>
      </c>
      <c r="K22" s="331">
        <v>9</v>
      </c>
      <c r="L22" s="331">
        <v>10</v>
      </c>
      <c r="M22" s="269">
        <v>11</v>
      </c>
    </row>
    <row r="23" spans="1:13" ht="27.75" customHeight="1" thickTop="1" x14ac:dyDescent="0.2">
      <c r="A23" s="270" t="s">
        <v>5</v>
      </c>
      <c r="B23" s="271" t="s">
        <v>291</v>
      </c>
      <c r="C23" s="271" t="s">
        <v>292</v>
      </c>
      <c r="D23" s="330" t="s">
        <v>400</v>
      </c>
      <c r="E23" s="845" t="s">
        <v>398</v>
      </c>
      <c r="F23" s="845"/>
      <c r="G23" s="271" t="s">
        <v>396</v>
      </c>
      <c r="H23" s="845" t="s">
        <v>395</v>
      </c>
      <c r="I23" s="845"/>
      <c r="J23" s="330" t="s">
        <v>399</v>
      </c>
      <c r="K23" s="271" t="s">
        <v>89</v>
      </c>
      <c r="L23" s="271" t="s">
        <v>90</v>
      </c>
      <c r="M23" s="274" t="s">
        <v>91</v>
      </c>
    </row>
    <row r="24" spans="1:13" ht="15" customHeight="1" x14ac:dyDescent="0.2">
      <c r="A24" s="225"/>
      <c r="B24" s="222"/>
      <c r="C24" s="222"/>
      <c r="D24" s="222"/>
      <c r="E24" s="222"/>
      <c r="F24" s="226"/>
    </row>
    <row r="25" spans="1:13" x14ac:dyDescent="0.2">
      <c r="A25" s="223" t="s">
        <v>419</v>
      </c>
      <c r="E25" s="225"/>
      <c r="F25" s="225"/>
    </row>
    <row r="26" spans="1:13" x14ac:dyDescent="0.2">
      <c r="A26" s="782" t="s">
        <v>481</v>
      </c>
      <c r="B26" s="782"/>
      <c r="C26" s="782"/>
      <c r="D26" s="782"/>
      <c r="E26" s="782"/>
      <c r="F26" s="782"/>
      <c r="G26" s="782"/>
      <c r="H26" s="782"/>
      <c r="I26" s="782"/>
      <c r="J26" s="782"/>
      <c r="K26" s="782"/>
      <c r="L26" s="782"/>
      <c r="M26" s="782"/>
    </row>
    <row r="27" spans="1:13" x14ac:dyDescent="0.2">
      <c r="A27" s="782" t="s">
        <v>480</v>
      </c>
      <c r="B27" s="782"/>
      <c r="C27" s="782"/>
      <c r="D27" s="782"/>
      <c r="E27" s="782"/>
      <c r="F27" s="782"/>
      <c r="G27" s="782"/>
      <c r="H27" s="782"/>
      <c r="I27" s="782"/>
      <c r="J27" s="782"/>
      <c r="K27" s="782"/>
      <c r="L27" s="782"/>
      <c r="M27" s="782"/>
    </row>
    <row r="28" spans="1:13" x14ac:dyDescent="0.2">
      <c r="A28" s="782" t="s">
        <v>479</v>
      </c>
      <c r="B28" s="782"/>
      <c r="C28" s="782"/>
      <c r="D28" s="782"/>
      <c r="E28" s="782"/>
      <c r="F28" s="782"/>
      <c r="G28" s="782"/>
      <c r="H28" s="782"/>
      <c r="I28" s="782"/>
      <c r="J28" s="782"/>
      <c r="K28" s="782"/>
      <c r="L28" s="782"/>
      <c r="M28" s="782"/>
    </row>
    <row r="29" spans="1:13" x14ac:dyDescent="0.2">
      <c r="A29" s="782" t="s">
        <v>482</v>
      </c>
      <c r="B29" s="782"/>
      <c r="C29" s="782"/>
      <c r="D29" s="782"/>
      <c r="E29" s="782"/>
      <c r="F29" s="782"/>
      <c r="G29" s="782"/>
      <c r="H29" s="782"/>
      <c r="I29" s="782"/>
      <c r="J29" s="782"/>
      <c r="K29" s="782"/>
      <c r="L29" s="782"/>
      <c r="M29" s="782"/>
    </row>
    <row r="30" spans="1:13" s="349" customFormat="1" x14ac:dyDescent="0.2">
      <c r="A30" s="939" t="str">
        <f>gestion!$V$49</f>
        <v>Seules les compétitions régionales inscrites ci-dessous sont éligibles pour les lauréats</v>
      </c>
      <c r="B30" s="939"/>
      <c r="C30" s="939"/>
      <c r="D30" s="939"/>
      <c r="E30" s="939"/>
      <c r="F30" s="939"/>
      <c r="G30" s="939"/>
      <c r="H30" s="939"/>
      <c r="I30" s="939"/>
      <c r="J30" s="939"/>
      <c r="K30" s="939"/>
      <c r="L30" s="939"/>
      <c r="M30" s="939"/>
    </row>
    <row r="31" spans="1:13" s="349" customFormat="1" x14ac:dyDescent="0.2">
      <c r="A31" s="939" t="str">
        <f>gestion!$V$79</f>
        <v xml:space="preserve">Si le bloc des quatres compétitions obligatoires de la région est rempli </v>
      </c>
      <c r="B31" s="939"/>
      <c r="C31" s="939"/>
      <c r="D31" s="939"/>
      <c r="E31" s="939"/>
      <c r="F31" s="939"/>
      <c r="G31" s="939"/>
      <c r="H31" s="939"/>
      <c r="I31" s="939"/>
      <c r="J31" s="939"/>
      <c r="K31" s="939"/>
      <c r="L31" s="939"/>
      <c r="M31" s="939"/>
    </row>
    <row r="32" spans="1:13" s="349" customFormat="1" x14ac:dyDescent="0.2">
      <c r="A32" s="939" t="str">
        <f>gestion!$V$80</f>
        <v>alors l'atlhète aura le droit à une cinquième compétition de son choix.</v>
      </c>
      <c r="B32" s="939"/>
      <c r="C32" s="939"/>
      <c r="D32" s="939"/>
      <c r="E32" s="939"/>
      <c r="F32" s="939"/>
      <c r="G32" s="939"/>
      <c r="H32" s="939"/>
      <c r="I32" s="939"/>
      <c r="J32" s="939"/>
      <c r="K32" s="939"/>
      <c r="L32" s="939"/>
      <c r="M32" s="939"/>
    </row>
    <row r="33" spans="1:13" x14ac:dyDescent="0.2">
      <c r="A33" s="255" t="str">
        <f>gestion!$V$45</f>
        <v>Aucun point de participation n'est accordé.</v>
      </c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</row>
    <row r="34" spans="1:13" x14ac:dyDescent="0.2">
      <c r="A34" s="255" t="str">
        <f>gestion!$V$43</f>
        <v xml:space="preserve">N.B. :  Joindre une copie très lisible des résultats de compétition </v>
      </c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</row>
    <row r="35" spans="1:13" x14ac:dyDescent="0.2">
      <c r="A35" s="811"/>
      <c r="B35" s="811"/>
      <c r="C35" s="811"/>
      <c r="D35" s="811"/>
      <c r="E35" s="811"/>
      <c r="F35" s="811"/>
    </row>
    <row r="36" spans="1:13" s="278" customFormat="1" ht="27.75" customHeight="1" thickBot="1" x14ac:dyDescent="0.25">
      <c r="A36" s="277" t="s">
        <v>31</v>
      </c>
      <c r="B36" s="943" t="s">
        <v>567</v>
      </c>
      <c r="C36" s="944"/>
      <c r="D36" s="841" t="s">
        <v>388</v>
      </c>
      <c r="E36" s="842"/>
      <c r="F36" s="594" t="s">
        <v>389</v>
      </c>
      <c r="G36" s="934" t="s">
        <v>5</v>
      </c>
      <c r="H36" s="935"/>
      <c r="I36" s="934" t="s">
        <v>32</v>
      </c>
      <c r="J36" s="935"/>
      <c r="K36" s="940" t="s">
        <v>6</v>
      </c>
      <c r="L36" s="941"/>
    </row>
    <row r="37" spans="1:13" ht="13.5" thickTop="1" x14ac:dyDescent="0.2">
      <c r="A37" s="350" t="str">
        <f>+gestion!$X$12</f>
        <v>Invitation Rosemère</v>
      </c>
      <c r="B37" s="936"/>
      <c r="C37" s="937"/>
      <c r="D37" s="936"/>
      <c r="E37" s="937"/>
      <c r="F37" s="595"/>
      <c r="G37" s="936" t="s">
        <v>422</v>
      </c>
      <c r="H37" s="937"/>
      <c r="I37" s="936"/>
      <c r="J37" s="937"/>
      <c r="K37" s="936" t="str">
        <f>IF(OR(D37&lt;2,D37="",I37="",I37&lt;1,I37&gt;D37-1,F37="",F37&lt;=1,F37&gt;11,AND(D37&gt;=5,I37&gt;=5)),"",IF(D37&gt;=5,VLOOKUP(I37,tableau!$C$1:$M$6,HLOOKUP(F37,tableau!$C$1:$M$1,1,FALSE),FALSE),IF(D37=4,VLOOKUP(I37,tableau!$C$7:$M$9,HLOOKUP(F37,tableau!$C$1:$M$1,1,FALSE),FALSE),IF(D37=3,VLOOKUP(I37,tableau!$C$10:$M$11,HLOOKUP(F37,tableau!$C$1:$M$1,1,FALSE),FALSE),IF(D37=2,VLOOKUP(I37,tableau!$C$12:$M$12,HLOOKUP(F37,tableau!$C$1:$M$1,1,FALSE),FALSE),"")))))</f>
        <v/>
      </c>
      <c r="L37" s="942"/>
      <c r="M37" s="212"/>
    </row>
    <row r="38" spans="1:13" x14ac:dyDescent="0.2">
      <c r="A38" s="351" t="str">
        <f>+gestion!$W$15</f>
        <v>Invitation Lachute</v>
      </c>
      <c r="B38" s="819"/>
      <c r="C38" s="820"/>
      <c r="D38" s="819"/>
      <c r="E38" s="820"/>
      <c r="F38" s="526"/>
      <c r="G38" s="819" t="s">
        <v>422</v>
      </c>
      <c r="H38" s="820"/>
      <c r="I38" s="819"/>
      <c r="J38" s="820"/>
      <c r="K38" s="819" t="str">
        <f>IF(OR(D38&lt;2,D38="",I38="",I38&lt;1,I38&gt;D38-1,F38="",F38&lt;=1,F38&gt;11,AND(D38&gt;=5,I38&gt;=5)),"",IF(D38&gt;=5,VLOOKUP(I38,tableau!$C$1:$M$6,HLOOKUP(F38,tableau!$C$1:$M$1,1,FALSE),FALSE),IF(D38=4,VLOOKUP(I38,tableau!$C$7:$M$9,HLOOKUP(F38,tableau!$C$1:$M$1,1,FALSE),FALSE),IF(D38=3,VLOOKUP(I38,tableau!$C$10:$M$11,HLOOKUP(F38,tableau!$C$1:$M$1,1,FALSE),FALSE),IF(D38=2,VLOOKUP(I38,tableau!$C$12:$M$12,HLOOKUP(F38,tableau!$C$1:$M$1,1,FALSE),FALSE),"")))))</f>
        <v/>
      </c>
      <c r="L38" s="928"/>
      <c r="M38" s="212"/>
    </row>
    <row r="39" spans="1:13" x14ac:dyDescent="0.2">
      <c r="A39" s="351" t="str">
        <f>+gestion!$W$17</f>
        <v>Invitation Richard Gauthier</v>
      </c>
      <c r="B39" s="819"/>
      <c r="C39" s="820"/>
      <c r="D39" s="819"/>
      <c r="E39" s="820"/>
      <c r="F39" s="526"/>
      <c r="G39" s="819" t="s">
        <v>422</v>
      </c>
      <c r="H39" s="820"/>
      <c r="I39" s="819"/>
      <c r="J39" s="820"/>
      <c r="K39" s="819" t="str">
        <f>IF(OR(D39&lt;2,D39="",I39="",I39&lt;1,I39&gt;D39-1,F39="",F39&lt;=1,F39&gt;11,AND(D39&gt;=5,I39&gt;=5)),"",IF(D39&gt;=5,VLOOKUP(I39,tableau!$C$1:$M$6,HLOOKUP(F39,tableau!$C$1:$M$1,1,FALSE),FALSE),IF(D39=4,VLOOKUP(I39,tableau!$C$7:$M$9,HLOOKUP(F39,tableau!$C$1:$M$1,1,FALSE),FALSE),IF(D39=3,VLOOKUP(I39,tableau!$C$10:$M$11,HLOOKUP(F39,tableau!$C$1:$M$1,1,FALSE),FALSE),IF(D39=2,VLOOKUP(I39,tableau!$C$12:$M$12,HLOOKUP(F39,tableau!$C$1:$M$1,1,FALSE),FALSE),"")))))</f>
        <v/>
      </c>
      <c r="L39" s="928"/>
      <c r="M39" s="212"/>
    </row>
    <row r="40" spans="1:13" ht="13.5" thickBot="1" x14ac:dyDescent="0.25">
      <c r="A40" s="352" t="str">
        <f>+gestion!$W$18</f>
        <v>Invitation St-Eustache</v>
      </c>
      <c r="B40" s="929"/>
      <c r="C40" s="930"/>
      <c r="D40" s="929"/>
      <c r="E40" s="930"/>
      <c r="F40" s="596"/>
      <c r="G40" s="929" t="s">
        <v>422</v>
      </c>
      <c r="H40" s="930"/>
      <c r="I40" s="929"/>
      <c r="J40" s="930"/>
      <c r="K40" s="837" t="str">
        <f>IF(OR(D40&lt;2,D40="",I40="",I40&lt;1,I40&gt;D40-1,F40="",F40&lt;=1,F40&gt;11,AND(D40&gt;=5,I40&gt;=5)),"",IF(D40&gt;=5,VLOOKUP(I40,tableau!$C$1:$M$6,HLOOKUP(F40,tableau!$C$1:$M$1,1,FALSE),FALSE),IF(D40=4,VLOOKUP(I40,tableau!$C$7:$M$9,HLOOKUP(F40,tableau!$C$1:$M$1,1,FALSE),FALSE),IF(D40=3,VLOOKUP(I40,tableau!$C$10:$M$11,HLOOKUP(F40,tableau!$C$1:$M$1,1,FALSE),FALSE),IF(D40=2,VLOOKUP(I40,tableau!$C$12:$M$12,HLOOKUP(F40,tableau!$C$1:$M$1,1,FALSE),FALSE),"")))))</f>
        <v/>
      </c>
      <c r="L40" s="931"/>
      <c r="M40" s="212"/>
    </row>
    <row r="41" spans="1:13" ht="13.5" thickTop="1" x14ac:dyDescent="0.2">
      <c r="A41" s="283" t="str">
        <f>+gestion!$W$24</f>
        <v>Au choix</v>
      </c>
      <c r="B41" s="839"/>
      <c r="C41" s="840"/>
      <c r="D41" s="839"/>
      <c r="E41" s="840"/>
      <c r="F41" s="597"/>
      <c r="G41" s="936" t="s">
        <v>422</v>
      </c>
      <c r="H41" s="937"/>
      <c r="I41" s="936"/>
      <c r="J41" s="937"/>
      <c r="K41" s="932" t="str">
        <f>IF(OR(D41&lt;2,D41="",I41="",I41&lt;1,I41&gt;D41-1,F41="",F41&lt;=1,F41&gt;11,AND(D41&gt;=5,I41&gt;=5)),"",IF(D41&gt;=5,VLOOKUP(I41,tableau!$C$1:$M$6,HLOOKUP(F41,tableau!$C$1:$M$1,1,FALSE),FALSE),IF(D41=4,VLOOKUP(I41,tableau!$C$7:$M$9,HLOOKUP(F41,tableau!$C$1:$M$1,1,FALSE),FALSE),IF(D41=3,VLOOKUP(I41,tableau!$C$10:$M$11,HLOOKUP(F41,tableau!$C$1:$M$1,1,FALSE),FALSE),IF(D41=2,VLOOKUP(I41,tableau!$C$12:$M$12,HLOOKUP(F41,tableau!$C$1:$M$1,1,FALSE),FALSE),"")))))</f>
        <v/>
      </c>
      <c r="L41" s="933"/>
      <c r="M41" s="212"/>
    </row>
    <row r="42" spans="1:13" s="264" customFormat="1" x14ac:dyDescent="0.2">
      <c r="A42" s="938" t="s">
        <v>413</v>
      </c>
      <c r="B42" s="938"/>
      <c r="C42" s="938"/>
      <c r="D42" s="938"/>
      <c r="E42" s="938"/>
      <c r="F42" s="938"/>
      <c r="G42" s="938"/>
      <c r="H42" s="938"/>
      <c r="I42" s="938"/>
      <c r="J42" s="938"/>
      <c r="K42" s="927">
        <f>SUM(K37:L41)</f>
        <v>0</v>
      </c>
      <c r="L42" s="927"/>
    </row>
    <row r="43" spans="1:13" x14ac:dyDescent="0.2">
      <c r="A43" s="282" t="str">
        <f>+gestion!$W$22</f>
        <v>STAR Michel-Proulx</v>
      </c>
      <c r="B43" s="837"/>
      <c r="C43" s="838"/>
      <c r="D43" s="837"/>
      <c r="E43" s="838"/>
      <c r="F43" s="947"/>
      <c r="G43" s="826" t="s">
        <v>422</v>
      </c>
      <c r="H43" s="827"/>
      <c r="I43" s="837"/>
      <c r="J43" s="838"/>
      <c r="K43" s="830" t="str">
        <f>IF(OR(D43&lt;2,D43="",I43="",I43&lt;1,I43&gt;D43-1,F43="",F43&lt;=1,F43&gt;11,AND(D43&gt;=5,I43&gt;=5)),"",IF(D43&gt;=5,VLOOKUP(I43,tableau!$C$1:$M$6,HLOOKUP(F43,tableau!$C$1:$M$1,1,FALSE),FALSE),IF(D43=4,VLOOKUP(I43,tableau!$C$7:$M$9,HLOOKUP(F43,tableau!$C$1:$M$1,1,FALSE),FALSE),IF(D43=3,VLOOKUP(I43,tableau!$C$10:$M$11,HLOOKUP(F43,tableau!$C$1:$M$1,1,FALSE),FALSE),IF(D43=2,VLOOKUP(I43,tableau!$C$12:$M$12,HLOOKUP(F43,tableau!$C$1:$M$1,1,FALSE),FALSE),"")))))</f>
        <v/>
      </c>
      <c r="L43" s="831"/>
      <c r="M43" s="212"/>
    </row>
    <row r="44" spans="1:13" x14ac:dyDescent="0.2">
      <c r="A44" s="283" t="str">
        <f>gestion!$X$21</f>
        <v>Finale Régionale</v>
      </c>
      <c r="B44" s="839"/>
      <c r="C44" s="840"/>
      <c r="D44" s="839"/>
      <c r="E44" s="840"/>
      <c r="F44" s="948"/>
      <c r="G44" s="828"/>
      <c r="H44" s="829"/>
      <c r="I44" s="839"/>
      <c r="J44" s="840"/>
      <c r="K44" s="832"/>
      <c r="L44" s="833"/>
      <c r="M44" s="212"/>
    </row>
    <row r="45" spans="1:13" x14ac:dyDescent="0.2">
      <c r="A45" s="282" t="str">
        <f>+gestion!$W$22</f>
        <v>STAR Michel-Proulx</v>
      </c>
      <c r="B45" s="848"/>
      <c r="C45" s="848"/>
      <c r="D45" s="848"/>
      <c r="E45" s="848"/>
      <c r="F45" s="947"/>
      <c r="G45" s="826" t="s">
        <v>422</v>
      </c>
      <c r="H45" s="827"/>
      <c r="I45" s="837"/>
      <c r="J45" s="838"/>
      <c r="K45" s="830">
        <f>IF(ISTEXT(I45)=TRUE,0,IF(I45&gt;=1,IF(I45&gt;=11,1,HLOOKUP(I45,tableau!$C$16:$L$18,2,FALSE)),0))</f>
        <v>0</v>
      </c>
      <c r="L45" s="831"/>
      <c r="M45" s="212"/>
    </row>
    <row r="46" spans="1:13" x14ac:dyDescent="0.2">
      <c r="A46" s="283" t="str">
        <f>+gestion!$X$16</f>
        <v>Finale Provinciale</v>
      </c>
      <c r="B46" s="848"/>
      <c r="C46" s="848"/>
      <c r="D46" s="848"/>
      <c r="E46" s="848"/>
      <c r="F46" s="948"/>
      <c r="G46" s="828"/>
      <c r="H46" s="829"/>
      <c r="I46" s="839"/>
      <c r="J46" s="840"/>
      <c r="K46" s="832"/>
      <c r="L46" s="833"/>
      <c r="M46" s="212"/>
    </row>
    <row r="47" spans="1:13" s="264" customFormat="1" x14ac:dyDescent="0.2">
      <c r="A47" s="593"/>
      <c r="D47" s="593"/>
      <c r="E47" s="593"/>
      <c r="F47" s="593"/>
      <c r="G47" s="593"/>
      <c r="H47" s="593"/>
      <c r="I47" s="593"/>
      <c r="J47" s="527" t="s">
        <v>36</v>
      </c>
      <c r="K47" s="920">
        <f>SUM(K42:L46)</f>
        <v>0</v>
      </c>
      <c r="L47" s="920"/>
    </row>
    <row r="51" spans="2:13" x14ac:dyDescent="0.2">
      <c r="B51" s="339" t="s">
        <v>52</v>
      </c>
      <c r="C51" s="339"/>
      <c r="F51" s="781" t="str">
        <f>+'données a remplir'!$F$8</f>
        <v/>
      </c>
      <c r="G51" s="781"/>
      <c r="H51" s="781"/>
      <c r="I51" s="781"/>
      <c r="J51" s="781"/>
      <c r="L51" s="212"/>
      <c r="M51" s="212"/>
    </row>
    <row r="52" spans="2:13" x14ac:dyDescent="0.2">
      <c r="B52" s="339"/>
      <c r="C52" s="245"/>
      <c r="F52" s="245"/>
      <c r="G52" s="245"/>
      <c r="H52" s="245"/>
      <c r="I52" s="245"/>
      <c r="J52" s="245"/>
      <c r="L52" s="212"/>
      <c r="M52" s="212"/>
    </row>
    <row r="53" spans="2:13" x14ac:dyDescent="0.2">
      <c r="B53" s="339" t="s">
        <v>53</v>
      </c>
      <c r="C53" s="339"/>
      <c r="F53" s="781" t="str">
        <f>+'données a remplir'!$F$9</f>
        <v/>
      </c>
      <c r="G53" s="781"/>
      <c r="H53" s="781"/>
      <c r="I53" s="781"/>
      <c r="J53" s="781"/>
      <c r="L53" s="212"/>
      <c r="M53" s="212"/>
    </row>
    <row r="54" spans="2:13" x14ac:dyDescent="0.2">
      <c r="B54" s="339"/>
      <c r="C54" s="245"/>
      <c r="F54" s="245"/>
      <c r="G54" s="245"/>
      <c r="H54" s="245"/>
      <c r="I54" s="245"/>
      <c r="J54" s="245"/>
      <c r="L54" s="212"/>
      <c r="M54" s="212"/>
    </row>
    <row r="55" spans="2:13" x14ac:dyDescent="0.2">
      <c r="B55" s="780" t="s">
        <v>54</v>
      </c>
      <c r="C55" s="780"/>
      <c r="F55" s="781" t="str">
        <f>+'données a remplir'!$F$10</f>
        <v/>
      </c>
      <c r="G55" s="781"/>
      <c r="H55" s="781"/>
      <c r="I55" s="781"/>
      <c r="J55" s="781"/>
      <c r="L55" s="212"/>
      <c r="M55" s="212"/>
    </row>
  </sheetData>
  <sheetProtection algorithmName="SHA-512" hashValue="GxG2LEwkjhtjP/yoOU2/tN5qkj4s/M+mv0eOZiPjJhoQYKpd9aETzFqdZlsEMEJhY+I5n2UmgcIErjfRhtzEPg==" saltValue="DpRTUXEPrtHkNZjlNNlvTg==" spinCount="100000" sheet="1"/>
  <protectedRanges>
    <protectedRange sqref="J9:M11 B9:F11" name="Plage1_3_1"/>
    <protectedRange sqref="B37:C37 B41:C41 D37:F41 I37:J41 D43:F46 I43:J46" name="Plage2"/>
  </protectedRanges>
  <mergeCells count="85">
    <mergeCell ref="F53:J53"/>
    <mergeCell ref="B55:C55"/>
    <mergeCell ref="F55:J55"/>
    <mergeCell ref="D45:E46"/>
    <mergeCell ref="B45:C46"/>
    <mergeCell ref="F45:F46"/>
    <mergeCell ref="B43:C44"/>
    <mergeCell ref="I43:J44"/>
    <mergeCell ref="B41:C41"/>
    <mergeCell ref="B36:C36"/>
    <mergeCell ref="F51:J51"/>
    <mergeCell ref="B37:C37"/>
    <mergeCell ref="B38:C38"/>
    <mergeCell ref="B39:C39"/>
    <mergeCell ref="B40:C40"/>
    <mergeCell ref="F43:F44"/>
    <mergeCell ref="I40:J40"/>
    <mergeCell ref="G36:H36"/>
    <mergeCell ref="G37:H37"/>
    <mergeCell ref="D36:E36"/>
    <mergeCell ref="K45:L46"/>
    <mergeCell ref="K47:L47"/>
    <mergeCell ref="D39:E39"/>
    <mergeCell ref="D38:E38"/>
    <mergeCell ref="D40:E40"/>
    <mergeCell ref="D41:E41"/>
    <mergeCell ref="D43:E44"/>
    <mergeCell ref="G43:H44"/>
    <mergeCell ref="G45:H46"/>
    <mergeCell ref="D37:E37"/>
    <mergeCell ref="A20:M20"/>
    <mergeCell ref="E22:F22"/>
    <mergeCell ref="H22:I22"/>
    <mergeCell ref="A32:M32"/>
    <mergeCell ref="A35:F35"/>
    <mergeCell ref="A28:M28"/>
    <mergeCell ref="A29:M29"/>
    <mergeCell ref="A30:M30"/>
    <mergeCell ref="A31:M31"/>
    <mergeCell ref="E23:F23"/>
    <mergeCell ref="H23:I23"/>
    <mergeCell ref="A26:M26"/>
    <mergeCell ref="A27:M27"/>
    <mergeCell ref="A7:M7"/>
    <mergeCell ref="H10:I10"/>
    <mergeCell ref="B11:F11"/>
    <mergeCell ref="H11:I11"/>
    <mergeCell ref="J11:M11"/>
    <mergeCell ref="A2:M2"/>
    <mergeCell ref="A3:M3"/>
    <mergeCell ref="A4:M4"/>
    <mergeCell ref="A5:M5"/>
    <mergeCell ref="A6:M6"/>
    <mergeCell ref="G40:H40"/>
    <mergeCell ref="I41:J41"/>
    <mergeCell ref="G41:H41"/>
    <mergeCell ref="B9:F9"/>
    <mergeCell ref="H9:I9"/>
    <mergeCell ref="J9:M9"/>
    <mergeCell ref="B12:C12"/>
    <mergeCell ref="D12:E12"/>
    <mergeCell ref="F12:G12"/>
    <mergeCell ref="H12:I12"/>
    <mergeCell ref="B13:F13"/>
    <mergeCell ref="H13:I13"/>
    <mergeCell ref="J13:M13"/>
    <mergeCell ref="A16:M16"/>
    <mergeCell ref="A17:M17"/>
    <mergeCell ref="A18:M18"/>
    <mergeCell ref="I45:J46"/>
    <mergeCell ref="K36:L36"/>
    <mergeCell ref="K37:L37"/>
    <mergeCell ref="K38:L38"/>
    <mergeCell ref="K39:L39"/>
    <mergeCell ref="K40:L40"/>
    <mergeCell ref="K41:L41"/>
    <mergeCell ref="A42:J42"/>
    <mergeCell ref="K42:L42"/>
    <mergeCell ref="K43:L44"/>
    <mergeCell ref="I36:J36"/>
    <mergeCell ref="I37:J37"/>
    <mergeCell ref="I38:J38"/>
    <mergeCell ref="I39:J39"/>
    <mergeCell ref="G38:H38"/>
    <mergeCell ref="G39:H39"/>
  </mergeCells>
  <printOptions horizontalCentered="1"/>
  <pageMargins left="0" right="0" top="0.55118110236220474" bottom="0.35433070866141736" header="0.31496062992125984" footer="0.31496062992125984"/>
  <pageSetup scale="83" orientation="portrait" r:id="rId1"/>
  <headerFooter>
    <oddHeader>&amp;LLauréats 2019</oddHeader>
    <oddFooter>&amp;LCandidat 3&amp;C&amp;14PATINAGE LAURENTIDES&amp;R&amp;A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tabColor rgb="FF92D050"/>
  </sheetPr>
  <dimension ref="A1:Y50"/>
  <sheetViews>
    <sheetView showGridLines="0" zoomScaleNormal="100" workbookViewId="0">
      <selection activeCell="B11" sqref="B11:E11"/>
    </sheetView>
  </sheetViews>
  <sheetFormatPr baseColWidth="10" defaultRowHeight="12.75" x14ac:dyDescent="0.2"/>
  <cols>
    <col min="1" max="1" width="11.42578125" style="212"/>
    <col min="2" max="2" width="10.5703125" style="212" customWidth="1"/>
    <col min="3" max="6" width="11.42578125" style="212"/>
    <col min="7" max="7" width="6" style="212" customWidth="1"/>
    <col min="8" max="16384" width="11.42578125" style="212"/>
  </cols>
  <sheetData>
    <row r="1" spans="1:11" x14ac:dyDescent="0.2">
      <c r="A1" s="209"/>
      <c r="B1" s="209"/>
      <c r="C1" s="209"/>
      <c r="D1" s="209"/>
      <c r="E1" s="209"/>
      <c r="F1" s="209"/>
      <c r="G1" s="210"/>
      <c r="H1" s="211"/>
      <c r="I1" s="210"/>
      <c r="J1" s="210"/>
      <c r="K1" s="210"/>
    </row>
    <row r="2" spans="1:11" x14ac:dyDescent="0.2">
      <c r="A2" s="796" t="s">
        <v>14</v>
      </c>
      <c r="B2" s="796"/>
      <c r="C2" s="796"/>
      <c r="D2" s="796"/>
      <c r="E2" s="796"/>
      <c r="F2" s="796"/>
      <c r="G2" s="796"/>
      <c r="H2" s="796"/>
      <c r="I2" s="796"/>
      <c r="J2" s="796"/>
      <c r="K2" s="796"/>
    </row>
    <row r="3" spans="1:11" x14ac:dyDescent="0.2">
      <c r="A3" s="796" t="s">
        <v>43</v>
      </c>
      <c r="B3" s="796"/>
      <c r="C3" s="796"/>
      <c r="D3" s="796"/>
      <c r="E3" s="796"/>
      <c r="F3" s="796"/>
      <c r="G3" s="796"/>
      <c r="H3" s="796"/>
      <c r="I3" s="796"/>
      <c r="J3" s="796"/>
      <c r="K3" s="796"/>
    </row>
    <row r="4" spans="1:11" s="214" customFormat="1" x14ac:dyDescent="0.2">
      <c r="A4" s="796" t="str">
        <f>CONCATENATE(gestion!$P$3,gestion!$Q$3,gestion!$P$4,"31 décembre 2019")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</row>
    <row r="5" spans="1:11" s="214" customFormat="1" ht="15.75" customHeight="1" x14ac:dyDescent="0.2">
      <c r="A5" s="801" t="s">
        <v>5</v>
      </c>
      <c r="B5" s="801"/>
      <c r="C5" s="801"/>
      <c r="D5" s="801"/>
      <c r="E5" s="801"/>
      <c r="F5" s="801"/>
      <c r="G5" s="801"/>
      <c r="H5" s="801"/>
      <c r="I5" s="801"/>
      <c r="J5" s="801"/>
      <c r="K5" s="801"/>
    </row>
    <row r="6" spans="1:11" s="214" customFormat="1" ht="15.75" customHeight="1" x14ac:dyDescent="0.2">
      <c r="A6" s="801" t="str">
        <f>gestion!B54</f>
        <v xml:space="preserve">PATINEUR OU PATINEUSE TEST OR </v>
      </c>
      <c r="B6" s="801"/>
      <c r="C6" s="801"/>
      <c r="D6" s="801"/>
      <c r="E6" s="801"/>
      <c r="F6" s="801"/>
      <c r="G6" s="801"/>
      <c r="H6" s="801"/>
      <c r="I6" s="801"/>
      <c r="J6" s="801"/>
      <c r="K6" s="801"/>
    </row>
    <row r="7" spans="1:11" s="214" customFormat="1" ht="15.75" customHeight="1" x14ac:dyDescent="0.2">
      <c r="A7" s="801" t="str">
        <f>gestion!B83</f>
        <v>PATINAGE D'INTERPRÉTATION</v>
      </c>
      <c r="B7" s="801"/>
      <c r="C7" s="801"/>
      <c r="D7" s="801"/>
      <c r="E7" s="801"/>
      <c r="F7" s="801"/>
      <c r="G7" s="801"/>
      <c r="H7" s="801"/>
      <c r="I7" s="801"/>
      <c r="J7" s="801"/>
      <c r="K7" s="801"/>
    </row>
    <row r="8" spans="1:11" s="482" customFormat="1" ht="15" customHeight="1" x14ac:dyDescent="0.2">
      <c r="A8" s="459"/>
      <c r="B8" s="459"/>
      <c r="C8" s="459"/>
      <c r="D8" s="459"/>
      <c r="E8" s="459"/>
      <c r="F8" s="459"/>
      <c r="G8" s="459"/>
      <c r="H8" s="459"/>
      <c r="I8" s="459"/>
      <c r="J8" s="459"/>
      <c r="K8" s="459"/>
    </row>
    <row r="9" spans="1:11" s="482" customFormat="1" ht="15" customHeight="1" x14ac:dyDescent="0.2">
      <c r="A9" s="459"/>
      <c r="B9" s="459"/>
      <c r="C9" s="459"/>
      <c r="D9" s="459"/>
      <c r="E9" s="459"/>
      <c r="F9" s="459"/>
      <c r="G9" s="459"/>
      <c r="H9" s="459"/>
      <c r="I9" s="459"/>
      <c r="J9" s="459"/>
      <c r="K9" s="459"/>
    </row>
    <row r="10" spans="1:11" s="482" customFormat="1" ht="15" customHeight="1" x14ac:dyDescent="0.2">
      <c r="A10" s="459"/>
      <c r="B10" s="459"/>
      <c r="C10" s="459"/>
      <c r="D10" s="459"/>
      <c r="E10" s="459"/>
      <c r="F10" s="459"/>
      <c r="G10" s="459"/>
      <c r="H10" s="459"/>
      <c r="I10" s="459"/>
      <c r="J10" s="459"/>
      <c r="K10" s="459"/>
    </row>
    <row r="11" spans="1:11" x14ac:dyDescent="0.2">
      <c r="A11" s="216" t="s">
        <v>48</v>
      </c>
      <c r="B11" s="790"/>
      <c r="C11" s="790"/>
      <c r="D11" s="790"/>
      <c r="E11" s="790"/>
      <c r="F11" s="800" t="s">
        <v>51</v>
      </c>
      <c r="G11" s="800"/>
      <c r="H11" s="807"/>
      <c r="I11" s="807"/>
      <c r="J11" s="807"/>
      <c r="K11" s="807"/>
    </row>
    <row r="12" spans="1:11" x14ac:dyDescent="0.2">
      <c r="A12" s="216"/>
      <c r="B12" s="217"/>
      <c r="C12" s="217"/>
      <c r="D12" s="217"/>
      <c r="E12" s="217"/>
      <c r="F12" s="800"/>
      <c r="G12" s="800"/>
      <c r="H12" s="307"/>
      <c r="I12" s="308"/>
      <c r="J12" s="308"/>
      <c r="K12" s="308"/>
    </row>
    <row r="13" spans="1:11" x14ac:dyDescent="0.2">
      <c r="A13" s="216" t="s">
        <v>74</v>
      </c>
      <c r="B13" s="790"/>
      <c r="C13" s="790"/>
      <c r="D13" s="790"/>
      <c r="E13" s="790"/>
      <c r="F13" s="800" t="s">
        <v>13</v>
      </c>
      <c r="G13" s="800"/>
      <c r="H13" s="807"/>
      <c r="I13" s="807"/>
      <c r="J13" s="807"/>
      <c r="K13" s="807"/>
    </row>
    <row r="14" spans="1:11" x14ac:dyDescent="0.2">
      <c r="A14" s="340"/>
      <c r="B14" s="318"/>
      <c r="C14" s="318"/>
      <c r="D14" s="334"/>
      <c r="E14" s="334"/>
      <c r="F14" s="800"/>
      <c r="G14" s="800"/>
      <c r="H14" s="309"/>
      <c r="I14" s="309"/>
      <c r="J14" s="309"/>
      <c r="K14" s="309"/>
    </row>
    <row r="15" spans="1:11" x14ac:dyDescent="0.2">
      <c r="A15" s="791" t="s">
        <v>50</v>
      </c>
      <c r="B15" s="791"/>
      <c r="C15" s="790">
        <f>'données a remplir'!E7</f>
        <v>0</v>
      </c>
      <c r="D15" s="790"/>
      <c r="E15" s="790"/>
      <c r="F15" s="808" t="s">
        <v>380</v>
      </c>
      <c r="G15" s="808"/>
      <c r="H15" s="807">
        <f>'données a remplir'!E6</f>
        <v>0</v>
      </c>
      <c r="I15" s="807" t="str">
        <f>+'données a remplir'!F6</f>
        <v/>
      </c>
      <c r="J15" s="807"/>
      <c r="K15" s="807"/>
    </row>
    <row r="16" spans="1:11" x14ac:dyDescent="0.2">
      <c r="A16" s="328"/>
      <c r="B16" s="328"/>
      <c r="C16" s="313"/>
      <c r="D16" s="313"/>
      <c r="E16" s="313"/>
      <c r="F16" s="333"/>
      <c r="G16" s="333"/>
      <c r="H16" s="363"/>
      <c r="I16" s="363"/>
      <c r="J16" s="363"/>
      <c r="K16" s="363"/>
    </row>
    <row r="17" spans="1:25" x14ac:dyDescent="0.2">
      <c r="A17" s="524"/>
      <c r="B17" s="524"/>
      <c r="C17" s="313"/>
      <c r="D17" s="313"/>
      <c r="E17" s="313"/>
      <c r="F17" s="525"/>
      <c r="G17" s="525"/>
      <c r="H17" s="363"/>
      <c r="I17" s="363"/>
      <c r="J17" s="363"/>
      <c r="K17" s="363"/>
    </row>
    <row r="18" spans="1:25" x14ac:dyDescent="0.2">
      <c r="A18" s="524"/>
      <c r="B18" s="524"/>
      <c r="C18" s="313"/>
      <c r="D18" s="313"/>
      <c r="E18" s="313"/>
      <c r="F18" s="525"/>
      <c r="G18" s="525"/>
      <c r="H18" s="363"/>
      <c r="I18" s="363"/>
      <c r="J18" s="363"/>
      <c r="K18" s="363"/>
    </row>
    <row r="19" spans="1:25" x14ac:dyDescent="0.2">
      <c r="A19" s="328"/>
      <c r="B19" s="328"/>
      <c r="C19" s="313"/>
      <c r="D19" s="313"/>
      <c r="E19" s="313"/>
      <c r="F19" s="333"/>
      <c r="G19" s="333"/>
      <c r="H19" s="363"/>
      <c r="I19" s="363"/>
      <c r="J19" s="363"/>
      <c r="K19" s="363"/>
    </row>
    <row r="21" spans="1:25" x14ac:dyDescent="0.2">
      <c r="A21" s="356" t="s">
        <v>415</v>
      </c>
      <c r="B21" s="221"/>
      <c r="C21" s="221"/>
      <c r="D21" s="220"/>
      <c r="E21" s="222"/>
      <c r="F21" s="222"/>
      <c r="G21" s="210"/>
      <c r="H21" s="211"/>
      <c r="I21" s="210"/>
      <c r="J21" s="210"/>
      <c r="K21" s="210"/>
    </row>
    <row r="22" spans="1:25" s="357" customFormat="1" x14ac:dyDescent="0.2">
      <c r="A22" s="945" t="str">
        <f>gestion!B78</f>
        <v>PATINEUR ADMISSIBLE ET ENTRAÎNEUR</v>
      </c>
      <c r="B22" s="945"/>
      <c r="C22" s="945"/>
      <c r="D22" s="945"/>
      <c r="E22" s="945"/>
      <c r="F22" s="945"/>
      <c r="G22" s="945"/>
      <c r="H22" s="945"/>
      <c r="I22" s="945"/>
      <c r="J22" s="945"/>
      <c r="K22" s="945"/>
    </row>
    <row r="23" spans="1:25" s="357" customFormat="1" x14ac:dyDescent="0.2">
      <c r="A23" s="945" t="str">
        <f>gestion!B79</f>
        <v>Aucune limite d'âge</v>
      </c>
      <c r="B23" s="945"/>
      <c r="C23" s="945"/>
      <c r="D23" s="945"/>
      <c r="E23" s="945"/>
      <c r="F23" s="945"/>
      <c r="G23" s="945"/>
      <c r="H23" s="945"/>
      <c r="I23" s="945"/>
      <c r="J23" s="945"/>
      <c r="K23" s="945"/>
    </row>
    <row r="24" spans="1:25" s="357" customFormat="1" x14ac:dyDescent="0.2">
      <c r="A24" s="358" t="str">
        <f>_xlfn.CONCAT(gestion!$B$80," ",gestion!$P$3,gestion!$Q$3,gestion!$P$4,"31 décembre 2019")</f>
        <v>Chaque Club enverra la candidature de tous ses athlètes ayant réussi le Test "OR" Du  1 janvier 2019  au  31 décembre 2019</v>
      </c>
      <c r="B24" s="355"/>
      <c r="C24" s="355"/>
      <c r="D24" s="355"/>
      <c r="E24" s="355"/>
      <c r="F24" s="355"/>
      <c r="G24" s="355"/>
      <c r="H24" s="355"/>
      <c r="I24" s="355"/>
      <c r="J24" s="355"/>
      <c r="K24" s="355"/>
    </row>
    <row r="25" spans="1:25" s="357" customFormat="1" x14ac:dyDescent="0.2">
      <c r="A25" s="358"/>
      <c r="B25" s="528"/>
      <c r="C25" s="528"/>
      <c r="D25" s="528"/>
      <c r="E25" s="528"/>
      <c r="F25" s="528"/>
      <c r="G25" s="528"/>
      <c r="H25" s="528"/>
      <c r="I25" s="528"/>
      <c r="J25" s="528"/>
      <c r="K25" s="528"/>
    </row>
    <row r="26" spans="1:25" s="357" customFormat="1" x14ac:dyDescent="0.2">
      <c r="A26" s="358"/>
      <c r="B26" s="528"/>
      <c r="C26" s="528"/>
      <c r="D26" s="528"/>
      <c r="E26" s="528"/>
      <c r="F26" s="528"/>
      <c r="G26" s="528"/>
      <c r="H26" s="528"/>
      <c r="I26" s="528"/>
      <c r="J26" s="528"/>
      <c r="K26" s="528"/>
    </row>
    <row r="27" spans="1:25" s="357" customFormat="1" x14ac:dyDescent="0.2">
      <c r="A27" s="355"/>
      <c r="B27" s="355"/>
      <c r="C27" s="355"/>
      <c r="D27" s="355"/>
      <c r="E27" s="355"/>
      <c r="F27" s="355"/>
      <c r="G27" s="355"/>
      <c r="H27" s="355"/>
      <c r="I27" s="355"/>
      <c r="J27" s="355"/>
      <c r="K27" s="355"/>
    </row>
    <row r="28" spans="1:25" ht="21" customHeight="1" x14ac:dyDescent="0.25">
      <c r="A28" s="954" t="str">
        <f>+gestion!B83</f>
        <v>PATINAGE D'INTERPRÉTATION</v>
      </c>
      <c r="B28" s="954"/>
      <c r="C28" s="954"/>
      <c r="D28" s="954"/>
      <c r="E28" s="954"/>
      <c r="F28" s="954"/>
      <c r="G28" s="954"/>
      <c r="H28" s="954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</row>
    <row r="29" spans="1:25" ht="21" customHeight="1" x14ac:dyDescent="0.25">
      <c r="A29" s="359"/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</row>
    <row r="30" spans="1:25" ht="16.149999999999999" customHeight="1" x14ac:dyDescent="0.2">
      <c r="A30" s="819" t="str">
        <f>+gestion!B84</f>
        <v>Test "OR" (1ère fois)</v>
      </c>
      <c r="B30" s="899"/>
      <c r="C30" s="820"/>
      <c r="D30" s="957" t="str">
        <f>gestion!B85</f>
        <v>simple</v>
      </c>
      <c r="E30" s="957"/>
      <c r="F30" s="360" t="s">
        <v>1</v>
      </c>
      <c r="G30" s="956"/>
      <c r="H30" s="956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</row>
    <row r="31" spans="1:25" ht="16.899999999999999" customHeight="1" x14ac:dyDescent="0.2">
      <c r="A31" s="955"/>
      <c r="B31" s="955"/>
      <c r="C31" s="838"/>
      <c r="D31" s="957" t="str">
        <f>gestion!M86</f>
        <v>couple</v>
      </c>
      <c r="E31" s="957"/>
      <c r="F31" s="360" t="s">
        <v>1</v>
      </c>
      <c r="G31" s="956"/>
      <c r="H31" s="956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</row>
    <row r="38" spans="1:11" x14ac:dyDescent="0.2">
      <c r="A38" s="811" t="str">
        <f>+gestion!$B$81</f>
        <v>N.B. :  Joindre une copie très lisible des parties du sommaire de test ou de la certification.</v>
      </c>
      <c r="B38" s="811"/>
      <c r="C38" s="811"/>
      <c r="D38" s="811"/>
      <c r="E38" s="811"/>
      <c r="F38" s="811"/>
      <c r="G38" s="811"/>
      <c r="H38" s="811"/>
      <c r="I38" s="811"/>
      <c r="J38" s="811"/>
      <c r="K38" s="811"/>
    </row>
    <row r="39" spans="1:11" x14ac:dyDescent="0.2">
      <c r="A39" s="255"/>
      <c r="B39" s="255"/>
      <c r="C39" s="255"/>
      <c r="D39" s="255"/>
      <c r="E39" s="255"/>
      <c r="F39" s="255"/>
      <c r="G39" s="255"/>
      <c r="H39" s="255"/>
      <c r="I39" s="255"/>
      <c r="J39" s="255"/>
      <c r="K39" s="255"/>
    </row>
    <row r="40" spans="1:11" x14ac:dyDescent="0.2">
      <c r="A40" s="255"/>
      <c r="B40" s="255"/>
      <c r="C40" s="255"/>
      <c r="D40" s="255"/>
      <c r="E40" s="255"/>
      <c r="F40" s="255"/>
      <c r="G40" s="255"/>
      <c r="H40" s="255"/>
      <c r="I40" s="255"/>
      <c r="J40" s="255"/>
      <c r="K40" s="255"/>
    </row>
    <row r="41" spans="1:11" x14ac:dyDescent="0.2">
      <c r="A41" s="255"/>
      <c r="B41" s="255"/>
      <c r="C41" s="255"/>
      <c r="D41" s="255"/>
      <c r="E41" s="255"/>
      <c r="F41" s="255"/>
      <c r="G41" s="255"/>
      <c r="H41" s="255"/>
      <c r="I41" s="255"/>
      <c r="J41" s="255"/>
      <c r="K41" s="255"/>
    </row>
    <row r="42" spans="1:11" x14ac:dyDescent="0.2">
      <c r="A42" s="255"/>
      <c r="B42" s="255"/>
      <c r="C42" s="255"/>
      <c r="D42" s="255"/>
      <c r="E42" s="255"/>
      <c r="F42" s="255"/>
      <c r="G42" s="255"/>
      <c r="H42" s="255"/>
      <c r="I42" s="255"/>
      <c r="J42" s="255"/>
      <c r="K42" s="255"/>
    </row>
    <row r="43" spans="1:11" x14ac:dyDescent="0.2">
      <c r="A43" s="255"/>
      <c r="B43" s="255"/>
      <c r="C43" s="255"/>
      <c r="D43" s="255"/>
      <c r="E43" s="255"/>
      <c r="F43" s="255"/>
      <c r="G43" s="255"/>
      <c r="H43" s="255"/>
      <c r="I43" s="255"/>
      <c r="J43" s="255"/>
      <c r="K43" s="255"/>
    </row>
    <row r="44" spans="1:11" x14ac:dyDescent="0.2">
      <c r="A44" s="255"/>
      <c r="B44" s="255"/>
      <c r="C44" s="255"/>
      <c r="D44" s="255"/>
      <c r="E44" s="255"/>
      <c r="F44" s="255"/>
      <c r="G44" s="255"/>
      <c r="H44" s="255"/>
      <c r="I44" s="255"/>
      <c r="J44" s="255"/>
      <c r="K44" s="255"/>
    </row>
    <row r="45" spans="1:11" x14ac:dyDescent="0.2">
      <c r="A45" s="210"/>
      <c r="B45" s="210"/>
      <c r="C45" s="210"/>
      <c r="D45" s="210"/>
      <c r="E45" s="210"/>
      <c r="F45" s="210"/>
      <c r="G45" s="210"/>
      <c r="H45" s="210"/>
      <c r="I45" s="210"/>
      <c r="J45" s="210"/>
      <c r="K45" s="210"/>
    </row>
    <row r="46" spans="1:11" x14ac:dyDescent="0.2">
      <c r="B46" s="210"/>
      <c r="C46" s="460" t="s">
        <v>52</v>
      </c>
      <c r="D46" s="460"/>
      <c r="E46" s="210"/>
      <c r="F46" s="325" t="str">
        <f>+'données a remplir'!$F$8</f>
        <v/>
      </c>
      <c r="G46" s="325"/>
      <c r="H46" s="325"/>
      <c r="I46" s="361"/>
      <c r="J46" s="361"/>
    </row>
    <row r="47" spans="1:11" x14ac:dyDescent="0.2">
      <c r="B47" s="210"/>
      <c r="C47" s="460"/>
      <c r="D47" s="245"/>
      <c r="E47" s="210"/>
      <c r="F47" s="245"/>
      <c r="G47" s="245"/>
      <c r="H47" s="245"/>
      <c r="I47" s="221"/>
      <c r="J47" s="221"/>
    </row>
    <row r="48" spans="1:11" x14ac:dyDescent="0.2">
      <c r="B48" s="210"/>
      <c r="C48" s="460" t="s">
        <v>53</v>
      </c>
      <c r="D48" s="460"/>
      <c r="E48" s="210"/>
      <c r="F48" s="325" t="str">
        <f>+'données a remplir'!$F$9</f>
        <v/>
      </c>
      <c r="G48" s="325"/>
      <c r="H48" s="325"/>
      <c r="I48" s="361"/>
      <c r="J48" s="361"/>
    </row>
    <row r="49" spans="2:10" x14ac:dyDescent="0.2">
      <c r="B49" s="210"/>
      <c r="C49" s="460"/>
      <c r="D49" s="245"/>
      <c r="E49" s="210"/>
      <c r="F49" s="245"/>
      <c r="G49" s="245"/>
      <c r="H49" s="245"/>
      <c r="I49" s="221"/>
      <c r="J49" s="221"/>
    </row>
    <row r="50" spans="2:10" x14ac:dyDescent="0.2">
      <c r="B50" s="210"/>
      <c r="C50" s="460" t="s">
        <v>54</v>
      </c>
      <c r="D50" s="460"/>
      <c r="E50" s="210"/>
      <c r="F50" s="325" t="str">
        <f>+'données a remplir'!$F$10</f>
        <v/>
      </c>
      <c r="G50" s="325"/>
      <c r="H50" s="325"/>
      <c r="I50" s="361"/>
      <c r="J50" s="361"/>
    </row>
  </sheetData>
  <sheetProtection algorithmName="SHA-512" hashValue="ocfpBt3+bsHLnT8bFblrosv4THXf84bemZCrEwTmFeC9H7B+S3Em/3FczgBCNFk8pPiBuBny2kBGAkzw+ce6wg==" saltValue="YfyNzFxQ1HlkBGPwi+WItw==" spinCount="100000" sheet="1"/>
  <protectedRanges>
    <protectedRange sqref="G30:H31" name="Plage2"/>
    <protectedRange sqref="B11:E13 H11:K13" name="Plage1"/>
  </protectedRanges>
  <mergeCells count="28">
    <mergeCell ref="A38:K38"/>
    <mergeCell ref="A4:K4"/>
    <mergeCell ref="A3:K3"/>
    <mergeCell ref="A2:K2"/>
    <mergeCell ref="A28:H28"/>
    <mergeCell ref="A7:K7"/>
    <mergeCell ref="A31:C31"/>
    <mergeCell ref="G30:H30"/>
    <mergeCell ref="G31:H31"/>
    <mergeCell ref="A15:B15"/>
    <mergeCell ref="A30:C30"/>
    <mergeCell ref="D30:E30"/>
    <mergeCell ref="D31:E31"/>
    <mergeCell ref="F12:G12"/>
    <mergeCell ref="F13:G13"/>
    <mergeCell ref="F14:G14"/>
    <mergeCell ref="A5:K5"/>
    <mergeCell ref="A22:K22"/>
    <mergeCell ref="A23:K23"/>
    <mergeCell ref="F11:G11"/>
    <mergeCell ref="H11:K11"/>
    <mergeCell ref="A6:K6"/>
    <mergeCell ref="C15:E15"/>
    <mergeCell ref="B11:E11"/>
    <mergeCell ref="B13:E13"/>
    <mergeCell ref="F15:G15"/>
    <mergeCell ref="H15:K15"/>
    <mergeCell ref="H13:K13"/>
  </mergeCells>
  <printOptions horizontalCentered="1"/>
  <pageMargins left="0" right="0" top="0.55118110236220474" bottom="0.35433070866141736" header="0.31496062992125984" footer="0.31496062992125984"/>
  <pageSetup scale="85" orientation="portrait" r:id="rId1"/>
  <headerFooter>
    <oddHeader>&amp;LLauréats 2019</oddHeader>
    <oddFooter>&amp;C&amp;14PATINAGE LAURENTIDES&amp;R&amp;A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tabColor rgb="FF92D050"/>
  </sheetPr>
  <dimension ref="A1:Y50"/>
  <sheetViews>
    <sheetView showGridLines="0" topLeftCell="A13" zoomScaleNormal="100" workbookViewId="0">
      <selection activeCell="B11" sqref="B11:E11"/>
    </sheetView>
  </sheetViews>
  <sheetFormatPr baseColWidth="10" defaultRowHeight="12.75" x14ac:dyDescent="0.2"/>
  <cols>
    <col min="1" max="1" width="11.42578125" style="212"/>
    <col min="2" max="2" width="10.5703125" style="212" customWidth="1"/>
    <col min="3" max="6" width="11.42578125" style="212"/>
    <col min="7" max="7" width="6" style="212" customWidth="1"/>
    <col min="8" max="16384" width="11.42578125" style="212"/>
  </cols>
  <sheetData>
    <row r="1" spans="1:11" x14ac:dyDescent="0.2">
      <c r="A1" s="209"/>
      <c r="B1" s="209"/>
      <c r="C1" s="209"/>
      <c r="D1" s="209"/>
      <c r="E1" s="209"/>
      <c r="F1" s="209"/>
      <c r="G1" s="210"/>
      <c r="H1" s="211"/>
      <c r="I1" s="210"/>
      <c r="J1" s="210"/>
      <c r="K1" s="210"/>
    </row>
    <row r="2" spans="1:11" x14ac:dyDescent="0.2">
      <c r="A2" s="796" t="s">
        <v>14</v>
      </c>
      <c r="B2" s="796"/>
      <c r="C2" s="796"/>
      <c r="D2" s="796"/>
      <c r="E2" s="796"/>
      <c r="F2" s="796"/>
      <c r="G2" s="796"/>
      <c r="H2" s="796"/>
      <c r="I2" s="796"/>
      <c r="J2" s="796"/>
      <c r="K2" s="796"/>
    </row>
    <row r="3" spans="1:11" x14ac:dyDescent="0.2">
      <c r="A3" s="796" t="s">
        <v>43</v>
      </c>
      <c r="B3" s="796"/>
      <c r="C3" s="796"/>
      <c r="D3" s="796"/>
      <c r="E3" s="796"/>
      <c r="F3" s="796"/>
      <c r="G3" s="796"/>
      <c r="H3" s="796"/>
      <c r="I3" s="796"/>
      <c r="J3" s="796"/>
      <c r="K3" s="796"/>
    </row>
    <row r="4" spans="1:11" s="214" customFormat="1" x14ac:dyDescent="0.2">
      <c r="A4" s="958" t="str">
        <f>CONCATENATE("Du 1 septembre 2019",gestion!$P$4,gestion!$Q$4)</f>
        <v>Du 1 septembre 2019  au  31 décembre 2019</v>
      </c>
      <c r="B4" s="958"/>
      <c r="C4" s="958"/>
      <c r="D4" s="958"/>
      <c r="E4" s="958"/>
      <c r="F4" s="958"/>
      <c r="G4" s="958"/>
      <c r="H4" s="958"/>
      <c r="I4" s="958"/>
      <c r="J4" s="958"/>
      <c r="K4" s="958"/>
    </row>
    <row r="5" spans="1:11" s="214" customFormat="1" ht="15.75" customHeight="1" x14ac:dyDescent="0.2">
      <c r="A5" s="801" t="s">
        <v>5</v>
      </c>
      <c r="B5" s="801"/>
      <c r="C5" s="801"/>
      <c r="D5" s="801"/>
      <c r="E5" s="801"/>
      <c r="F5" s="801"/>
      <c r="G5" s="801"/>
      <c r="H5" s="801"/>
      <c r="I5" s="801"/>
      <c r="J5" s="801"/>
      <c r="K5" s="801"/>
    </row>
    <row r="6" spans="1:11" s="214" customFormat="1" ht="15.75" customHeight="1" x14ac:dyDescent="0.2">
      <c r="A6" s="801" t="str">
        <f>gestion!B54</f>
        <v xml:space="preserve">PATINEUR OU PATINEUSE TEST OR </v>
      </c>
      <c r="B6" s="801"/>
      <c r="C6" s="801"/>
      <c r="D6" s="801"/>
      <c r="E6" s="801"/>
      <c r="F6" s="801"/>
      <c r="G6" s="801"/>
      <c r="H6" s="801"/>
      <c r="I6" s="801"/>
      <c r="J6" s="801"/>
      <c r="K6" s="801"/>
    </row>
    <row r="7" spans="1:11" s="214" customFormat="1" ht="15.75" customHeight="1" x14ac:dyDescent="0.2">
      <c r="A7" s="801" t="str">
        <f>gestion!J83</f>
        <v>ARTISTIQUE</v>
      </c>
      <c r="B7" s="801"/>
      <c r="C7" s="801"/>
      <c r="D7" s="801"/>
      <c r="E7" s="801"/>
      <c r="F7" s="801"/>
      <c r="G7" s="801"/>
      <c r="H7" s="801"/>
      <c r="I7" s="801"/>
      <c r="J7" s="801"/>
      <c r="K7" s="801"/>
    </row>
    <row r="8" spans="1:11" s="482" customFormat="1" ht="17.25" customHeight="1" x14ac:dyDescent="0.2">
      <c r="A8" s="459"/>
      <c r="B8" s="459"/>
      <c r="C8" s="459"/>
      <c r="D8" s="459"/>
      <c r="E8" s="459"/>
      <c r="F8" s="459"/>
      <c r="G8" s="459"/>
      <c r="H8" s="459"/>
      <c r="I8" s="459"/>
      <c r="J8" s="459"/>
      <c r="K8" s="459"/>
    </row>
    <row r="9" spans="1:11" s="482" customFormat="1" ht="15.75" customHeight="1" x14ac:dyDescent="0.2">
      <c r="A9" s="459"/>
      <c r="B9" s="459"/>
      <c r="C9" s="459"/>
      <c r="D9" s="459"/>
      <c r="E9" s="459"/>
      <c r="F9" s="459"/>
      <c r="G9" s="459"/>
      <c r="H9" s="459"/>
      <c r="I9" s="459"/>
      <c r="J9" s="459"/>
      <c r="K9" s="459"/>
    </row>
    <row r="10" spans="1:11" x14ac:dyDescent="0.2">
      <c r="A10" s="210"/>
      <c r="B10" s="210"/>
      <c r="C10" s="210"/>
      <c r="D10" s="210"/>
      <c r="E10" s="210"/>
      <c r="F10" s="210"/>
      <c r="G10" s="210"/>
      <c r="H10" s="211"/>
      <c r="I10" s="210"/>
      <c r="J10" s="210"/>
      <c r="K10" s="210"/>
    </row>
    <row r="11" spans="1:11" x14ac:dyDescent="0.2">
      <c r="A11" s="216" t="s">
        <v>48</v>
      </c>
      <c r="B11" s="790"/>
      <c r="C11" s="790"/>
      <c r="D11" s="790"/>
      <c r="E11" s="790"/>
      <c r="F11" s="800" t="s">
        <v>51</v>
      </c>
      <c r="G11" s="800"/>
      <c r="H11" s="807"/>
      <c r="I11" s="807"/>
      <c r="J11" s="807"/>
      <c r="K11" s="807"/>
    </row>
    <row r="12" spans="1:11" x14ac:dyDescent="0.2">
      <c r="A12" s="216"/>
      <c r="B12" s="217"/>
      <c r="C12" s="217"/>
      <c r="D12" s="217"/>
      <c r="E12" s="217"/>
      <c r="F12" s="800"/>
      <c r="G12" s="800"/>
      <c r="H12" s="307"/>
      <c r="I12" s="308"/>
      <c r="J12" s="308"/>
      <c r="K12" s="308"/>
    </row>
    <row r="13" spans="1:11" x14ac:dyDescent="0.2">
      <c r="A13" s="216" t="s">
        <v>74</v>
      </c>
      <c r="B13" s="790"/>
      <c r="C13" s="790"/>
      <c r="D13" s="790"/>
      <c r="E13" s="790"/>
      <c r="F13" s="800" t="s">
        <v>13</v>
      </c>
      <c r="G13" s="800"/>
      <c r="H13" s="807"/>
      <c r="I13" s="807"/>
      <c r="J13" s="807"/>
      <c r="K13" s="807"/>
    </row>
    <row r="14" spans="1:11" x14ac:dyDescent="0.2">
      <c r="A14" s="461"/>
      <c r="B14" s="318"/>
      <c r="C14" s="318"/>
      <c r="D14" s="466"/>
      <c r="E14" s="466"/>
      <c r="F14" s="800"/>
      <c r="G14" s="800"/>
      <c r="H14" s="309"/>
      <c r="I14" s="309"/>
      <c r="J14" s="309"/>
      <c r="K14" s="309"/>
    </row>
    <row r="15" spans="1:11" x14ac:dyDescent="0.2">
      <c r="A15" s="791" t="s">
        <v>50</v>
      </c>
      <c r="B15" s="791"/>
      <c r="C15" s="790">
        <f>'données a remplir'!E7</f>
        <v>0</v>
      </c>
      <c r="D15" s="790"/>
      <c r="E15" s="790"/>
      <c r="F15" s="808" t="s">
        <v>380</v>
      </c>
      <c r="G15" s="808"/>
      <c r="H15" s="807">
        <f>'données a remplir'!E6</f>
        <v>0</v>
      </c>
      <c r="I15" s="807" t="str">
        <f>+'données a remplir'!F6</f>
        <v/>
      </c>
      <c r="J15" s="807"/>
      <c r="K15" s="807"/>
    </row>
    <row r="16" spans="1:11" x14ac:dyDescent="0.2">
      <c r="A16" s="524"/>
      <c r="B16" s="524"/>
      <c r="C16" s="313"/>
      <c r="D16" s="313"/>
      <c r="E16" s="313"/>
      <c r="F16" s="525"/>
      <c r="G16" s="525"/>
      <c r="H16" s="363"/>
      <c r="I16" s="363"/>
      <c r="J16" s="363"/>
      <c r="K16" s="363"/>
    </row>
    <row r="17" spans="1:25" x14ac:dyDescent="0.2">
      <c r="A17" s="524"/>
      <c r="B17" s="524"/>
      <c r="C17" s="313"/>
      <c r="D17" s="313"/>
      <c r="E17" s="313"/>
      <c r="F17" s="525"/>
      <c r="G17" s="525"/>
      <c r="H17" s="363"/>
      <c r="I17" s="363"/>
      <c r="J17" s="363"/>
      <c r="K17" s="363"/>
    </row>
    <row r="18" spans="1:25" x14ac:dyDescent="0.2">
      <c r="A18" s="524"/>
      <c r="B18" s="524"/>
      <c r="C18" s="313"/>
      <c r="D18" s="313"/>
      <c r="E18" s="313"/>
      <c r="F18" s="525"/>
      <c r="G18" s="525"/>
      <c r="H18" s="363"/>
      <c r="I18" s="363"/>
      <c r="J18" s="363"/>
      <c r="K18" s="363"/>
    </row>
    <row r="19" spans="1:25" x14ac:dyDescent="0.2">
      <c r="A19" s="463"/>
      <c r="B19" s="463"/>
      <c r="C19" s="313"/>
      <c r="D19" s="313"/>
      <c r="E19" s="313"/>
      <c r="F19" s="462"/>
      <c r="G19" s="462"/>
      <c r="H19" s="363"/>
      <c r="I19" s="363"/>
      <c r="J19" s="363"/>
      <c r="K19" s="363"/>
    </row>
    <row r="20" spans="1:25" x14ac:dyDescent="0.2">
      <c r="A20" s="356" t="s">
        <v>415</v>
      </c>
      <c r="B20" s="221"/>
      <c r="C20" s="221"/>
      <c r="D20" s="220"/>
      <c r="E20" s="222"/>
      <c r="F20" s="222"/>
      <c r="G20" s="210"/>
      <c r="H20" s="211"/>
      <c r="I20" s="210"/>
      <c r="J20" s="210"/>
      <c r="K20" s="210"/>
    </row>
    <row r="21" spans="1:25" s="357" customFormat="1" x14ac:dyDescent="0.2">
      <c r="A21" s="945" t="str">
        <f>gestion!B78</f>
        <v>PATINEUR ADMISSIBLE ET ENTRAÎNEUR</v>
      </c>
      <c r="B21" s="945"/>
      <c r="C21" s="945"/>
      <c r="D21" s="945"/>
      <c r="E21" s="945"/>
      <c r="F21" s="945"/>
      <c r="G21" s="945"/>
      <c r="H21" s="945"/>
      <c r="I21" s="945"/>
      <c r="J21" s="945"/>
      <c r="K21" s="945"/>
    </row>
    <row r="22" spans="1:25" s="357" customFormat="1" x14ac:dyDescent="0.2">
      <c r="A22" s="945" t="str">
        <f>gestion!B79</f>
        <v>Aucune limite d'âge</v>
      </c>
      <c r="B22" s="945"/>
      <c r="C22" s="945"/>
      <c r="D22" s="945"/>
      <c r="E22" s="945"/>
      <c r="F22" s="945"/>
      <c r="G22" s="945"/>
      <c r="H22" s="945"/>
      <c r="I22" s="945"/>
      <c r="J22" s="945"/>
      <c r="K22" s="945"/>
    </row>
    <row r="23" spans="1:25" s="357" customFormat="1" x14ac:dyDescent="0.2">
      <c r="A23" s="358" t="str">
        <f>_xlfn.CONCAT(gestion!$B$80," ","1 septembre 2019",gestion!$P$4,gestion!$Q$4)</f>
        <v>Chaque Club enverra la candidature de tous ses athlètes ayant réussi le Test "OR" 1 septembre 2019  au  31 décembre 2019</v>
      </c>
      <c r="B23" s="467"/>
      <c r="C23" s="467"/>
      <c r="D23" s="467"/>
      <c r="E23" s="467"/>
      <c r="F23" s="467"/>
      <c r="G23" s="467"/>
      <c r="H23" s="467"/>
      <c r="I23" s="467"/>
      <c r="J23" s="467"/>
      <c r="K23" s="467"/>
    </row>
    <row r="24" spans="1:25" s="357" customFormat="1" x14ac:dyDescent="0.2">
      <c r="A24" s="358"/>
      <c r="B24" s="528"/>
      <c r="C24" s="528"/>
      <c r="D24" s="528"/>
      <c r="E24" s="528"/>
      <c r="F24" s="528"/>
      <c r="G24" s="528"/>
      <c r="H24" s="528"/>
      <c r="I24" s="528"/>
      <c r="J24" s="528"/>
      <c r="K24" s="528"/>
    </row>
    <row r="25" spans="1:25" s="357" customFormat="1" x14ac:dyDescent="0.2">
      <c r="A25" s="358"/>
      <c r="B25" s="528"/>
      <c r="C25" s="528"/>
      <c r="D25" s="528"/>
      <c r="E25" s="528"/>
      <c r="F25" s="528"/>
      <c r="G25" s="528"/>
      <c r="H25" s="528"/>
      <c r="I25" s="528"/>
      <c r="J25" s="528"/>
      <c r="K25" s="528"/>
    </row>
    <row r="26" spans="1:25" s="357" customFormat="1" x14ac:dyDescent="0.2">
      <c r="A26" s="358"/>
      <c r="B26" s="528"/>
      <c r="C26" s="528"/>
      <c r="D26" s="528"/>
      <c r="E26" s="528"/>
      <c r="F26" s="528"/>
      <c r="G26" s="528"/>
      <c r="H26" s="528"/>
      <c r="I26" s="528"/>
      <c r="J26" s="528"/>
      <c r="K26" s="528"/>
    </row>
    <row r="27" spans="1:25" s="357" customFormat="1" x14ac:dyDescent="0.2">
      <c r="A27" s="467"/>
      <c r="B27" s="467"/>
      <c r="C27" s="467"/>
      <c r="D27" s="467"/>
      <c r="E27" s="467"/>
      <c r="F27" s="467"/>
      <c r="G27" s="467"/>
      <c r="H27" s="467"/>
      <c r="I27" s="467"/>
      <c r="J27" s="467"/>
      <c r="K27" s="467"/>
    </row>
    <row r="28" spans="1:25" ht="21" customHeight="1" x14ac:dyDescent="0.25">
      <c r="A28" s="954" t="str">
        <f>+gestion!B83</f>
        <v>PATINAGE D'INTERPRÉTATION</v>
      </c>
      <c r="B28" s="954"/>
      <c r="C28" s="954"/>
      <c r="D28" s="954"/>
      <c r="E28" s="954"/>
      <c r="F28" s="954"/>
      <c r="G28" s="954"/>
      <c r="H28" s="954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</row>
    <row r="29" spans="1:25" ht="21" customHeight="1" x14ac:dyDescent="0.25">
      <c r="A29" s="359"/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</row>
    <row r="30" spans="1:25" ht="16.149999999999999" customHeight="1" x14ac:dyDescent="0.2">
      <c r="A30" s="819" t="str">
        <f>+gestion!B84</f>
        <v>Test "OR" (1ère fois)</v>
      </c>
      <c r="B30" s="899"/>
      <c r="C30" s="820"/>
      <c r="D30" s="360" t="s">
        <v>1</v>
      </c>
      <c r="E30" s="956"/>
      <c r="F30" s="956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</row>
    <row r="37" spans="1:11" x14ac:dyDescent="0.2">
      <c r="A37" s="811" t="str">
        <f>+gestion!$B$81</f>
        <v>N.B. :  Joindre une copie très lisible des parties du sommaire de test ou de la certification.</v>
      </c>
      <c r="B37" s="811"/>
      <c r="C37" s="811"/>
      <c r="D37" s="811"/>
      <c r="E37" s="811"/>
      <c r="F37" s="811"/>
      <c r="G37" s="811"/>
      <c r="H37" s="811"/>
      <c r="I37" s="811"/>
      <c r="J37" s="811"/>
      <c r="K37" s="811"/>
    </row>
    <row r="38" spans="1:11" x14ac:dyDescent="0.2">
      <c r="A38" s="255"/>
      <c r="B38" s="255"/>
      <c r="C38" s="255"/>
      <c r="D38" s="255"/>
      <c r="E38" s="255"/>
      <c r="F38" s="255"/>
      <c r="G38" s="255"/>
      <c r="H38" s="255"/>
      <c r="I38" s="255"/>
      <c r="J38" s="255"/>
      <c r="K38" s="255"/>
    </row>
    <row r="39" spans="1:11" x14ac:dyDescent="0.2">
      <c r="A39" s="255"/>
      <c r="B39" s="255"/>
      <c r="C39" s="255"/>
      <c r="D39" s="255"/>
      <c r="E39" s="255"/>
      <c r="F39" s="255"/>
      <c r="G39" s="255"/>
      <c r="H39" s="255"/>
      <c r="I39" s="255"/>
      <c r="J39" s="255"/>
      <c r="K39" s="255"/>
    </row>
    <row r="40" spans="1:11" x14ac:dyDescent="0.2">
      <c r="A40" s="255"/>
      <c r="B40" s="255"/>
      <c r="C40" s="255"/>
      <c r="D40" s="255"/>
      <c r="E40" s="255"/>
      <c r="F40" s="255"/>
      <c r="G40" s="255"/>
      <c r="H40" s="255"/>
      <c r="I40" s="255"/>
      <c r="J40" s="255"/>
      <c r="K40" s="255"/>
    </row>
    <row r="41" spans="1:11" x14ac:dyDescent="0.2">
      <c r="A41" s="255"/>
      <c r="B41" s="255"/>
      <c r="C41" s="255"/>
      <c r="D41" s="255"/>
      <c r="E41" s="255"/>
      <c r="F41" s="255"/>
      <c r="G41" s="255"/>
      <c r="H41" s="255"/>
      <c r="I41" s="255"/>
      <c r="J41" s="255"/>
      <c r="K41" s="255"/>
    </row>
    <row r="42" spans="1:11" x14ac:dyDescent="0.2">
      <c r="A42" s="255"/>
      <c r="B42" s="255"/>
      <c r="C42" s="255"/>
      <c r="D42" s="255"/>
      <c r="E42" s="255"/>
      <c r="F42" s="255"/>
      <c r="G42" s="255"/>
      <c r="H42" s="255"/>
      <c r="I42" s="255"/>
      <c r="J42" s="255"/>
      <c r="K42" s="255"/>
    </row>
    <row r="43" spans="1:11" x14ac:dyDescent="0.2">
      <c r="A43" s="255"/>
      <c r="B43" s="255"/>
      <c r="C43" s="255"/>
      <c r="D43" s="255"/>
      <c r="E43" s="255"/>
      <c r="F43" s="255"/>
      <c r="G43" s="255"/>
      <c r="H43" s="255"/>
      <c r="I43" s="255"/>
      <c r="J43" s="255"/>
      <c r="K43" s="255"/>
    </row>
    <row r="44" spans="1:11" x14ac:dyDescent="0.2">
      <c r="A44" s="210"/>
      <c r="B44" s="210"/>
      <c r="C44" s="210"/>
      <c r="D44" s="210"/>
      <c r="E44" s="210"/>
      <c r="F44" s="210"/>
      <c r="G44" s="210"/>
      <c r="H44" s="210"/>
      <c r="I44" s="210"/>
      <c r="J44" s="210"/>
      <c r="K44" s="210"/>
    </row>
    <row r="45" spans="1:11" x14ac:dyDescent="0.2">
      <c r="B45" s="210"/>
      <c r="C45" s="460" t="s">
        <v>52</v>
      </c>
      <c r="D45" s="460"/>
      <c r="E45" s="210"/>
      <c r="F45" s="325" t="str">
        <f>+'données a remplir'!$F$8</f>
        <v/>
      </c>
      <c r="G45" s="325"/>
      <c r="H45" s="325"/>
      <c r="I45" s="361"/>
      <c r="J45" s="361"/>
    </row>
    <row r="46" spans="1:11" x14ac:dyDescent="0.2">
      <c r="B46" s="210"/>
      <c r="C46" s="460"/>
      <c r="D46" s="245"/>
      <c r="E46" s="210"/>
      <c r="F46" s="245"/>
      <c r="G46" s="245"/>
      <c r="H46" s="245"/>
      <c r="I46" s="221"/>
      <c r="J46" s="221"/>
    </row>
    <row r="47" spans="1:11" x14ac:dyDescent="0.2">
      <c r="B47" s="210"/>
      <c r="C47" s="460" t="s">
        <v>53</v>
      </c>
      <c r="D47" s="460"/>
      <c r="E47" s="210"/>
      <c r="F47" s="325" t="str">
        <f>+'données a remplir'!$F$9</f>
        <v/>
      </c>
      <c r="G47" s="325"/>
      <c r="H47" s="325"/>
      <c r="I47" s="361"/>
      <c r="J47" s="361"/>
    </row>
    <row r="48" spans="1:11" x14ac:dyDescent="0.2">
      <c r="B48" s="210"/>
      <c r="C48" s="460"/>
      <c r="D48" s="245"/>
      <c r="E48" s="210"/>
      <c r="F48" s="245"/>
      <c r="G48" s="245"/>
      <c r="H48" s="245"/>
      <c r="I48" s="221"/>
      <c r="J48" s="221"/>
    </row>
    <row r="49" spans="2:10" x14ac:dyDescent="0.2">
      <c r="B49" s="210"/>
      <c r="C49" s="460" t="s">
        <v>54</v>
      </c>
      <c r="D49" s="460"/>
      <c r="E49" s="210"/>
      <c r="F49" s="325" t="str">
        <f>+'données a remplir'!$F$10</f>
        <v/>
      </c>
      <c r="G49" s="325"/>
      <c r="H49" s="325"/>
      <c r="I49" s="361"/>
      <c r="J49" s="361"/>
    </row>
    <row r="50" spans="2:10" x14ac:dyDescent="0.2">
      <c r="I50" s="362"/>
      <c r="J50" s="362"/>
    </row>
  </sheetData>
  <sheetProtection password="FD20" sheet="1"/>
  <protectedRanges>
    <protectedRange sqref="E30:F30" name="Plage2"/>
    <protectedRange sqref="B11:E13 H11:K13" name="Plage1"/>
  </protectedRanges>
  <mergeCells count="24">
    <mergeCell ref="A37:K37"/>
    <mergeCell ref="A22:K22"/>
    <mergeCell ref="A28:H28"/>
    <mergeCell ref="A30:C30"/>
    <mergeCell ref="E30:F30"/>
    <mergeCell ref="A7:K7"/>
    <mergeCell ref="A21:K21"/>
    <mergeCell ref="B11:E11"/>
    <mergeCell ref="F11:G11"/>
    <mergeCell ref="H11:K11"/>
    <mergeCell ref="F12:G12"/>
    <mergeCell ref="B13:E13"/>
    <mergeCell ref="F13:G13"/>
    <mergeCell ref="H13:K13"/>
    <mergeCell ref="F14:G14"/>
    <mergeCell ref="A15:B15"/>
    <mergeCell ref="C15:E15"/>
    <mergeCell ref="F15:G15"/>
    <mergeCell ref="H15:K15"/>
    <mergeCell ref="A2:K2"/>
    <mergeCell ref="A3:K3"/>
    <mergeCell ref="A4:K4"/>
    <mergeCell ref="A5:K5"/>
    <mergeCell ref="A6:K6"/>
  </mergeCells>
  <printOptions horizontalCentered="1"/>
  <pageMargins left="0" right="0" top="0.55118110236220474" bottom="0.35433070866141736" header="0.31496062992125984" footer="0.31496062992125984"/>
  <pageSetup scale="87" orientation="portrait" horizontalDpi="4294967295" verticalDpi="4294967295" r:id="rId1"/>
  <headerFooter>
    <oddHeader>&amp;LLauréats 2019</oddHeader>
    <oddFooter>&amp;C&amp;14PATINAGE LAURENTIDES&amp;R&amp;A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tabColor rgb="FF92D050"/>
  </sheetPr>
  <dimension ref="A1:Y45"/>
  <sheetViews>
    <sheetView showGridLines="0" zoomScaleNormal="100" workbookViewId="0">
      <selection activeCell="B11" sqref="B11:E11"/>
    </sheetView>
  </sheetViews>
  <sheetFormatPr baseColWidth="10" defaultRowHeight="12.75" x14ac:dyDescent="0.2"/>
  <cols>
    <col min="2" max="2" width="10.5703125" customWidth="1"/>
    <col min="7" max="7" width="6" customWidth="1"/>
  </cols>
  <sheetData>
    <row r="1" spans="1:11" x14ac:dyDescent="0.2">
      <c r="A1" s="52"/>
      <c r="B1" s="52"/>
      <c r="C1" s="52"/>
      <c r="D1" s="52"/>
      <c r="E1" s="52"/>
      <c r="F1" s="52"/>
      <c r="G1" s="18"/>
      <c r="H1" s="41"/>
      <c r="I1" s="18"/>
      <c r="J1" s="18"/>
      <c r="K1" s="18"/>
    </row>
    <row r="2" spans="1:11" x14ac:dyDescent="0.2">
      <c r="A2" s="885" t="s">
        <v>14</v>
      </c>
      <c r="B2" s="885"/>
      <c r="C2" s="885"/>
      <c r="D2" s="885"/>
      <c r="E2" s="885"/>
      <c r="F2" s="885"/>
      <c r="G2" s="885"/>
      <c r="H2" s="885"/>
      <c r="I2" s="885"/>
      <c r="J2" s="885"/>
      <c r="K2" s="885"/>
    </row>
    <row r="3" spans="1:11" x14ac:dyDescent="0.2">
      <c r="A3" s="885" t="s">
        <v>43</v>
      </c>
      <c r="B3" s="885"/>
      <c r="C3" s="885"/>
      <c r="D3" s="885"/>
      <c r="E3" s="885"/>
      <c r="F3" s="885"/>
      <c r="G3" s="885"/>
      <c r="H3" s="885"/>
      <c r="I3" s="885"/>
      <c r="J3" s="885"/>
      <c r="K3" s="885"/>
    </row>
    <row r="4" spans="1:11" s="1" customFormat="1" x14ac:dyDescent="0.2">
      <c r="A4" s="885" t="str">
        <f>CONCATENATE(gestion!$P$3,gestion!$Q$3,gestion!$P$4,"31 décembre 2019")</f>
        <v>Du  1 janvier 2019  au  31 décembre 2019</v>
      </c>
      <c r="B4" s="885"/>
      <c r="C4" s="885"/>
      <c r="D4" s="885"/>
      <c r="E4" s="885"/>
      <c r="F4" s="885"/>
      <c r="G4" s="885"/>
      <c r="H4" s="885"/>
      <c r="I4" s="885"/>
      <c r="J4" s="885"/>
      <c r="K4" s="885"/>
    </row>
    <row r="5" spans="1:11" s="1" customFormat="1" ht="15.75" customHeight="1" x14ac:dyDescent="0.2">
      <c r="A5" s="887" t="s">
        <v>5</v>
      </c>
      <c r="B5" s="887"/>
      <c r="C5" s="887"/>
      <c r="D5" s="887"/>
      <c r="E5" s="887"/>
      <c r="F5" s="887"/>
      <c r="G5" s="887"/>
      <c r="H5" s="887"/>
      <c r="I5" s="887"/>
      <c r="J5" s="887"/>
      <c r="K5" s="887"/>
    </row>
    <row r="6" spans="1:11" s="1" customFormat="1" ht="15.75" customHeight="1" x14ac:dyDescent="0.2">
      <c r="A6" s="801" t="str">
        <f>gestion!B54</f>
        <v xml:space="preserve">PATINEUR OU PATINEUSE TEST OR </v>
      </c>
      <c r="B6" s="801"/>
      <c r="C6" s="801"/>
      <c r="D6" s="801"/>
      <c r="E6" s="801"/>
      <c r="F6" s="801"/>
      <c r="G6" s="801"/>
      <c r="H6" s="801"/>
      <c r="I6" s="801"/>
      <c r="J6" s="801"/>
      <c r="K6" s="801"/>
    </row>
    <row r="7" spans="1:11" s="365" customFormat="1" ht="15.75" customHeight="1" x14ac:dyDescent="0.2">
      <c r="A7" s="887" t="str">
        <f>gestion!B82</f>
        <v>HABILETÉS DE PATINAGE</v>
      </c>
      <c r="B7" s="887"/>
      <c r="C7" s="887"/>
      <c r="D7" s="887"/>
      <c r="E7" s="887"/>
      <c r="F7" s="887"/>
      <c r="G7" s="887"/>
      <c r="H7" s="887"/>
      <c r="I7" s="887"/>
      <c r="J7" s="887"/>
      <c r="K7" s="887"/>
    </row>
    <row r="8" spans="1:11" s="365" customFormat="1" ht="15.75" customHeight="1" x14ac:dyDescent="0.2">
      <c r="A8" s="364"/>
      <c r="B8" s="364"/>
      <c r="C8" s="364"/>
      <c r="D8" s="364"/>
      <c r="E8" s="364"/>
      <c r="F8" s="364"/>
      <c r="G8" s="364"/>
      <c r="H8" s="364"/>
      <c r="I8" s="364"/>
      <c r="J8" s="364"/>
      <c r="K8" s="364"/>
    </row>
    <row r="9" spans="1:11" ht="13.5" customHeight="1" x14ac:dyDescent="0.2">
      <c r="A9" s="364"/>
      <c r="B9" s="364"/>
      <c r="C9" s="364"/>
      <c r="D9" s="364"/>
      <c r="E9" s="364"/>
      <c r="F9" s="364"/>
      <c r="G9" s="364"/>
      <c r="H9" s="364"/>
      <c r="I9" s="364"/>
      <c r="J9" s="364"/>
      <c r="K9" s="364"/>
    </row>
    <row r="10" spans="1:11" x14ac:dyDescent="0.2">
      <c r="A10" s="18"/>
      <c r="B10" s="18"/>
      <c r="C10" s="18"/>
      <c r="D10" s="18"/>
      <c r="E10" s="18"/>
      <c r="F10" s="18"/>
      <c r="G10" s="18"/>
      <c r="H10" s="41"/>
      <c r="I10" s="18"/>
      <c r="J10" s="18"/>
      <c r="K10" s="18"/>
    </row>
    <row r="11" spans="1:11" x14ac:dyDescent="0.2">
      <c r="A11" s="43" t="s">
        <v>48</v>
      </c>
      <c r="B11" s="961"/>
      <c r="C11" s="961"/>
      <c r="D11" s="961"/>
      <c r="E11" s="961"/>
      <c r="F11" s="959" t="s">
        <v>51</v>
      </c>
      <c r="G11" s="959"/>
      <c r="H11" s="962"/>
      <c r="I11" s="962"/>
      <c r="J11" s="962"/>
      <c r="K11" s="962"/>
    </row>
    <row r="12" spans="1:11" x14ac:dyDescent="0.2">
      <c r="A12" s="43"/>
      <c r="B12" s="172"/>
      <c r="C12" s="172"/>
      <c r="D12" s="172"/>
      <c r="E12" s="172"/>
      <c r="F12" s="959"/>
      <c r="G12" s="959"/>
      <c r="H12" s="346"/>
      <c r="I12" s="347"/>
      <c r="J12" s="347"/>
      <c r="K12" s="347"/>
    </row>
    <row r="13" spans="1:11" x14ac:dyDescent="0.2">
      <c r="A13" s="43" t="s">
        <v>74</v>
      </c>
      <c r="B13" s="961"/>
      <c r="C13" s="961"/>
      <c r="D13" s="961"/>
      <c r="E13" s="961"/>
      <c r="F13" s="959" t="s">
        <v>13</v>
      </c>
      <c r="G13" s="959"/>
      <c r="H13" s="962"/>
      <c r="I13" s="962"/>
      <c r="J13" s="962"/>
      <c r="K13" s="962"/>
    </row>
    <row r="14" spans="1:11" x14ac:dyDescent="0.2">
      <c r="A14" s="44"/>
      <c r="B14" s="199"/>
      <c r="C14" s="199"/>
      <c r="D14" s="200"/>
      <c r="E14" s="200"/>
      <c r="F14" s="959"/>
      <c r="G14" s="959"/>
      <c r="H14" s="40"/>
      <c r="I14" s="40"/>
      <c r="J14" s="40"/>
      <c r="K14" s="40"/>
    </row>
    <row r="15" spans="1:11" x14ac:dyDescent="0.2">
      <c r="A15" s="960" t="s">
        <v>50</v>
      </c>
      <c r="B15" s="960"/>
      <c r="C15" s="961">
        <f>'données a remplir'!E7</f>
        <v>0</v>
      </c>
      <c r="D15" s="961"/>
      <c r="E15" s="961"/>
      <c r="F15" s="965" t="s">
        <v>380</v>
      </c>
      <c r="G15" s="965"/>
      <c r="H15" s="962">
        <f>'données a remplir'!E6</f>
        <v>0</v>
      </c>
      <c r="I15" s="962" t="str">
        <f>+'données a remplir'!F6</f>
        <v/>
      </c>
      <c r="J15" s="962"/>
      <c r="K15" s="962"/>
    </row>
    <row r="17" spans="1:25" s="6" customFormat="1" x14ac:dyDescent="0.2">
      <c r="A17" s="60" t="s">
        <v>415</v>
      </c>
      <c r="B17" s="45"/>
      <c r="C17" s="45"/>
      <c r="D17" s="42"/>
      <c r="E17" s="53"/>
      <c r="F17" s="53"/>
      <c r="G17" s="18"/>
      <c r="H17" s="41"/>
      <c r="I17" s="18"/>
      <c r="J17" s="18"/>
      <c r="K17" s="18"/>
    </row>
    <row r="18" spans="1:25" s="6" customFormat="1" ht="14.25" x14ac:dyDescent="0.2">
      <c r="A18" s="964" t="str">
        <f>gestion!B78</f>
        <v>PATINEUR ADMISSIBLE ET ENTRAÎNEUR</v>
      </c>
      <c r="B18" s="964"/>
      <c r="C18" s="964"/>
      <c r="D18" s="964"/>
      <c r="E18" s="964"/>
      <c r="F18" s="964"/>
      <c r="G18" s="964"/>
      <c r="H18" s="964"/>
      <c r="I18" s="964"/>
      <c r="J18" s="964"/>
      <c r="K18" s="964"/>
    </row>
    <row r="19" spans="1:25" s="6" customFormat="1" x14ac:dyDescent="0.2">
      <c r="A19" s="967" t="str">
        <f>gestion!B79</f>
        <v>Aucune limite d'âge</v>
      </c>
      <c r="B19" s="967"/>
      <c r="C19" s="967"/>
      <c r="D19" s="967"/>
      <c r="E19" s="967"/>
      <c r="F19" s="967"/>
      <c r="G19" s="967"/>
      <c r="H19" s="967"/>
      <c r="I19" s="967"/>
      <c r="J19" s="967"/>
      <c r="K19" s="967"/>
    </row>
    <row r="20" spans="1:25" s="6" customFormat="1" x14ac:dyDescent="0.2">
      <c r="A20" s="195" t="str">
        <f>_xlfn.CONCAT(gestion!$B$80," ",gestion!$P$3,gestion!$Q$3,gestion!$P$4,"31 décembre 2019")</f>
        <v>Chaque Club enverra la candidature de tous ses athlètes ayant réussi le Test "OR" Du  1 janvier 2019  au  31 décembre 2019</v>
      </c>
      <c r="B20" s="195"/>
      <c r="C20" s="195"/>
      <c r="D20" s="195"/>
      <c r="E20" s="195"/>
      <c r="F20" s="195"/>
      <c r="G20" s="195"/>
      <c r="H20" s="195"/>
      <c r="I20" s="195"/>
      <c r="J20" s="195"/>
      <c r="K20" s="195"/>
    </row>
    <row r="21" spans="1:25" s="6" customFormat="1" x14ac:dyDescent="0.2">
      <c r="A21" s="323"/>
      <c r="B21" s="323"/>
      <c r="C21" s="323"/>
      <c r="D21" s="323"/>
      <c r="E21" s="323"/>
      <c r="F21" s="323"/>
      <c r="G21" s="323"/>
      <c r="H21" s="323"/>
      <c r="I21" s="323"/>
      <c r="J21" s="323"/>
      <c r="K21" s="323"/>
    </row>
    <row r="22" spans="1:25" x14ac:dyDescent="0.2">
      <c r="A22" s="323"/>
      <c r="B22" s="323"/>
      <c r="C22" s="323"/>
      <c r="D22" s="323"/>
      <c r="E22" s="323"/>
      <c r="F22" s="323"/>
      <c r="G22" s="323"/>
      <c r="H22" s="323"/>
      <c r="I22" s="323"/>
      <c r="J22" s="323"/>
      <c r="K22" s="323"/>
    </row>
    <row r="23" spans="1:25" ht="21" customHeight="1" x14ac:dyDescent="0.2"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 spans="1:25" ht="21" customHeight="1" x14ac:dyDescent="0.25">
      <c r="A24" s="966" t="str">
        <f>gestion!B82</f>
        <v>HABILETÉS DE PATINAGE</v>
      </c>
      <c r="B24" s="966"/>
      <c r="C24" s="966"/>
      <c r="D24" s="966"/>
      <c r="E24" s="966"/>
      <c r="F24" s="966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spans="1:25" ht="16.149999999999999" customHeight="1" x14ac:dyDescent="0.25">
      <c r="A25" s="61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</row>
    <row r="26" spans="1:25" s="212" customFormat="1" x14ac:dyDescent="0.2">
      <c r="A26" s="714" t="str">
        <f>+gestion!J84</f>
        <v>Test "OR"</v>
      </c>
      <c r="B26" s="721"/>
      <c r="C26" s="722"/>
      <c r="D26" s="198" t="s">
        <v>1</v>
      </c>
      <c r="E26" s="963"/>
      <c r="F26" s="963"/>
      <c r="G26" s="18"/>
      <c r="H26" s="18"/>
      <c r="I26" s="18"/>
      <c r="J26" s="18"/>
      <c r="K26" s="18"/>
    </row>
    <row r="27" spans="1:25" s="212" customFormat="1" x14ac:dyDescent="0.2"/>
    <row r="28" spans="1:25" s="212" customFormat="1" x14ac:dyDescent="0.2"/>
    <row r="29" spans="1:25" s="212" customFormat="1" x14ac:dyDescent="0.2"/>
    <row r="30" spans="1:25" s="212" customFormat="1" x14ac:dyDescent="0.2"/>
    <row r="31" spans="1:25" s="212" customFormat="1" x14ac:dyDescent="0.2"/>
    <row r="32" spans="1:25" s="212" customFormat="1" x14ac:dyDescent="0.2"/>
    <row r="33" spans="1:11" s="212" customFormat="1" x14ac:dyDescent="0.2">
      <c r="A33" s="811" t="str">
        <f>+gestion!$B$81</f>
        <v>N.B. :  Joindre une copie très lisible des parties du sommaire de test ou de la certification.</v>
      </c>
      <c r="B33" s="811"/>
      <c r="C33" s="811"/>
      <c r="D33" s="811"/>
      <c r="E33" s="811"/>
      <c r="F33" s="811"/>
      <c r="G33" s="811"/>
      <c r="H33" s="811"/>
      <c r="I33" s="811"/>
      <c r="J33" s="811"/>
      <c r="K33" s="811"/>
    </row>
    <row r="34" spans="1:11" s="212" customFormat="1" x14ac:dyDescent="0.2">
      <c r="A34" s="255"/>
      <c r="B34" s="255"/>
      <c r="C34" s="255"/>
      <c r="D34" s="255"/>
      <c r="E34" s="255"/>
      <c r="F34" s="255"/>
      <c r="G34" s="255"/>
      <c r="H34" s="255"/>
      <c r="I34" s="255"/>
      <c r="J34" s="255"/>
      <c r="K34" s="255"/>
    </row>
    <row r="35" spans="1:11" s="212" customFormat="1" x14ac:dyDescent="0.2">
      <c r="A35" s="255"/>
      <c r="B35" s="255"/>
      <c r="C35" s="255"/>
      <c r="D35" s="255"/>
      <c r="E35" s="255"/>
      <c r="F35" s="255"/>
      <c r="G35" s="255"/>
      <c r="H35" s="255"/>
      <c r="I35" s="255"/>
      <c r="J35" s="255"/>
      <c r="K35" s="255"/>
    </row>
    <row r="36" spans="1:11" s="212" customFormat="1" x14ac:dyDescent="0.2">
      <c r="A36" s="255"/>
      <c r="B36" s="255"/>
      <c r="C36" s="255"/>
      <c r="D36" s="255"/>
      <c r="E36" s="255"/>
      <c r="F36" s="255"/>
      <c r="G36" s="255"/>
      <c r="H36" s="255"/>
      <c r="I36" s="255"/>
      <c r="J36" s="255"/>
      <c r="K36" s="255"/>
    </row>
    <row r="37" spans="1:11" s="212" customFormat="1" x14ac:dyDescent="0.2">
      <c r="A37" s="255"/>
      <c r="B37" s="255"/>
      <c r="C37" s="255"/>
      <c r="D37" s="255"/>
      <c r="E37" s="255"/>
      <c r="F37" s="255"/>
      <c r="G37" s="255"/>
      <c r="H37" s="255"/>
      <c r="I37" s="255"/>
      <c r="J37" s="255"/>
      <c r="K37" s="255"/>
    </row>
    <row r="38" spans="1:11" s="212" customFormat="1" x14ac:dyDescent="0.2">
      <c r="A38" s="255"/>
      <c r="B38" s="255"/>
      <c r="C38" s="255"/>
      <c r="D38" s="255"/>
      <c r="E38" s="255"/>
      <c r="F38" s="255"/>
      <c r="G38" s="255"/>
      <c r="H38" s="255"/>
      <c r="I38" s="255"/>
      <c r="J38" s="255"/>
      <c r="K38" s="255"/>
    </row>
    <row r="39" spans="1:11" s="212" customFormat="1" x14ac:dyDescent="0.2">
      <c r="A39" s="255"/>
      <c r="B39" s="255"/>
      <c r="C39" s="255"/>
      <c r="D39" s="255"/>
      <c r="E39" s="255"/>
      <c r="F39" s="255"/>
      <c r="G39" s="255"/>
      <c r="H39" s="255"/>
      <c r="I39" s="255"/>
      <c r="J39" s="255"/>
      <c r="K39" s="255"/>
    </row>
    <row r="40" spans="1:11" s="212" customFormat="1" x14ac:dyDescent="0.2">
      <c r="A40" s="210"/>
      <c r="B40" s="210"/>
      <c r="C40" s="210"/>
      <c r="D40" s="210"/>
      <c r="E40" s="210"/>
      <c r="F40" s="210"/>
      <c r="G40" s="210"/>
      <c r="H40" s="210"/>
      <c r="I40" s="210"/>
      <c r="J40" s="210"/>
      <c r="K40" s="210"/>
    </row>
    <row r="41" spans="1:11" s="212" customFormat="1" x14ac:dyDescent="0.2">
      <c r="B41" s="210"/>
      <c r="C41" s="460" t="s">
        <v>52</v>
      </c>
      <c r="D41" s="460"/>
      <c r="E41" s="210"/>
      <c r="F41" s="325" t="str">
        <f>+'données a remplir'!$F$8</f>
        <v/>
      </c>
      <c r="G41" s="325"/>
      <c r="H41" s="325"/>
      <c r="I41" s="361"/>
      <c r="J41" s="361"/>
    </row>
    <row r="42" spans="1:11" s="212" customFormat="1" x14ac:dyDescent="0.2">
      <c r="B42" s="210"/>
      <c r="C42" s="460"/>
      <c r="D42" s="245"/>
      <c r="E42" s="210"/>
      <c r="F42" s="245"/>
      <c r="G42" s="245"/>
      <c r="H42" s="245"/>
      <c r="I42" s="221"/>
      <c r="J42" s="221"/>
    </row>
    <row r="43" spans="1:11" s="212" customFormat="1" x14ac:dyDescent="0.2">
      <c r="B43" s="210"/>
      <c r="C43" s="460" t="s">
        <v>53</v>
      </c>
      <c r="D43" s="460"/>
      <c r="E43" s="210"/>
      <c r="F43" s="325" t="str">
        <f>+'données a remplir'!$F$9</f>
        <v/>
      </c>
      <c r="G43" s="325"/>
      <c r="H43" s="325"/>
      <c r="I43" s="361"/>
      <c r="J43" s="361"/>
    </row>
    <row r="44" spans="1:11" s="212" customFormat="1" x14ac:dyDescent="0.2">
      <c r="B44" s="210"/>
      <c r="C44" s="460"/>
      <c r="D44" s="245"/>
      <c r="E44" s="210"/>
      <c r="F44" s="245"/>
      <c r="G44" s="245"/>
      <c r="H44" s="245"/>
      <c r="I44" s="221"/>
      <c r="J44" s="221"/>
    </row>
    <row r="45" spans="1:11" x14ac:dyDescent="0.2">
      <c r="A45" s="212"/>
      <c r="B45" s="210"/>
      <c r="C45" s="460" t="s">
        <v>54</v>
      </c>
      <c r="D45" s="460"/>
      <c r="E45" s="210"/>
      <c r="F45" s="325" t="str">
        <f>+'données a remplir'!$F$10</f>
        <v/>
      </c>
      <c r="G45" s="325"/>
      <c r="H45" s="325"/>
      <c r="I45" s="361"/>
      <c r="J45" s="361"/>
      <c r="K45" s="212"/>
    </row>
  </sheetData>
  <sheetProtection algorithmName="SHA-512" hashValue="0qFrNm3ELZRD6SgoDy6USeE62/iv+2E0MC0SVz4cMzfb3op+A6LdS4rfuo+ewEpKDTrXV6ySuHmsXG8CetvK3g==" saltValue="vkYcs6/uKJbVNc7KeIf5Eg==" spinCount="100000" sheet="1"/>
  <protectedRanges>
    <protectedRange sqref="B11:K13" name="Plage2"/>
    <protectedRange sqref="E26:F26" name="Plage1"/>
  </protectedRanges>
  <mergeCells count="24">
    <mergeCell ref="E26:F26"/>
    <mergeCell ref="A18:K18"/>
    <mergeCell ref="F15:G15"/>
    <mergeCell ref="A24:F24"/>
    <mergeCell ref="A33:K33"/>
    <mergeCell ref="A19:K19"/>
    <mergeCell ref="H15:K15"/>
    <mergeCell ref="A26:C26"/>
    <mergeCell ref="F14:G14"/>
    <mergeCell ref="F12:G12"/>
    <mergeCell ref="A6:K6"/>
    <mergeCell ref="A15:B15"/>
    <mergeCell ref="C15:E15"/>
    <mergeCell ref="B11:E11"/>
    <mergeCell ref="B13:E13"/>
    <mergeCell ref="H11:K11"/>
    <mergeCell ref="F11:G11"/>
    <mergeCell ref="F13:G13"/>
    <mergeCell ref="H13:K13"/>
    <mergeCell ref="A2:K2"/>
    <mergeCell ref="A3:K3"/>
    <mergeCell ref="A4:K4"/>
    <mergeCell ref="A5:K5"/>
    <mergeCell ref="A7:K7"/>
  </mergeCells>
  <printOptions horizontalCentered="1"/>
  <pageMargins left="0" right="0" top="0.55118110236220474" bottom="0.35433070866141736" header="0.31496062992125984" footer="0.31496062992125984"/>
  <pageSetup scale="87" orientation="portrait" r:id="rId1"/>
  <headerFooter>
    <oddHeader>&amp;LLauréats 2019</oddHeader>
    <oddFooter>&amp;C&amp;14PATINAGE LAURENTIDES&amp;R&amp;A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tabColor rgb="FF92D050"/>
  </sheetPr>
  <dimension ref="A1:Y45"/>
  <sheetViews>
    <sheetView showGridLines="0" topLeftCell="A7" zoomScaleNormal="100" workbookViewId="0">
      <selection activeCell="B11" sqref="B11:E11"/>
    </sheetView>
  </sheetViews>
  <sheetFormatPr baseColWidth="10" defaultRowHeight="12.75" x14ac:dyDescent="0.2"/>
  <cols>
    <col min="1" max="1" width="11.42578125" style="212"/>
    <col min="2" max="2" width="10.5703125" style="212" customWidth="1"/>
    <col min="3" max="6" width="11.42578125" style="212"/>
    <col min="7" max="7" width="6" style="212" customWidth="1"/>
    <col min="8" max="16384" width="11.42578125" style="212"/>
  </cols>
  <sheetData>
    <row r="1" spans="1:11" x14ac:dyDescent="0.2">
      <c r="A1" s="209"/>
      <c r="B1" s="209"/>
      <c r="C1" s="209"/>
      <c r="D1" s="209"/>
      <c r="E1" s="209"/>
      <c r="F1" s="209"/>
      <c r="G1" s="210"/>
      <c r="H1" s="211"/>
      <c r="I1" s="210"/>
      <c r="J1" s="210"/>
      <c r="K1" s="210"/>
    </row>
    <row r="2" spans="1:11" x14ac:dyDescent="0.2">
      <c r="A2" s="796" t="s">
        <v>14</v>
      </c>
      <c r="B2" s="796"/>
      <c r="C2" s="796"/>
      <c r="D2" s="796"/>
      <c r="E2" s="796"/>
      <c r="F2" s="796"/>
      <c r="G2" s="796"/>
      <c r="H2" s="796"/>
      <c r="I2" s="796"/>
      <c r="J2" s="796"/>
      <c r="K2" s="796"/>
    </row>
    <row r="3" spans="1:11" x14ac:dyDescent="0.2">
      <c r="A3" s="796" t="s">
        <v>43</v>
      </c>
      <c r="B3" s="796"/>
      <c r="C3" s="796"/>
      <c r="D3" s="796"/>
      <c r="E3" s="796"/>
      <c r="F3" s="796"/>
      <c r="G3" s="796"/>
      <c r="H3" s="796"/>
      <c r="I3" s="796"/>
      <c r="J3" s="796"/>
      <c r="K3" s="796"/>
    </row>
    <row r="4" spans="1:11" s="214" customFormat="1" x14ac:dyDescent="0.2">
      <c r="A4" s="958" t="str">
        <f>CONCATENATE(gestion!$P$3,"1 septembre 2019",gestion!$P$4,gestion!$Q$4)</f>
        <v>Du  1 septembre 2019  au  31 décembre 2019</v>
      </c>
      <c r="B4" s="958"/>
      <c r="C4" s="958"/>
      <c r="D4" s="958"/>
      <c r="E4" s="958"/>
      <c r="F4" s="958"/>
      <c r="G4" s="958"/>
      <c r="H4" s="958"/>
      <c r="I4" s="958"/>
      <c r="J4" s="958"/>
      <c r="K4" s="958"/>
    </row>
    <row r="5" spans="1:11" s="214" customFormat="1" ht="15.75" customHeight="1" x14ac:dyDescent="0.2">
      <c r="A5" s="801" t="s">
        <v>5</v>
      </c>
      <c r="B5" s="801"/>
      <c r="C5" s="801"/>
      <c r="D5" s="801"/>
      <c r="E5" s="801"/>
      <c r="F5" s="801"/>
      <c r="G5" s="801"/>
      <c r="H5" s="801"/>
      <c r="I5" s="801"/>
      <c r="J5" s="801"/>
      <c r="K5" s="801"/>
    </row>
    <row r="6" spans="1:11" s="214" customFormat="1" ht="15.75" customHeight="1" x14ac:dyDescent="0.2">
      <c r="A6" s="801" t="str">
        <f>gestion!B54</f>
        <v xml:space="preserve">PATINEUR OU PATINEUSE TEST OR </v>
      </c>
      <c r="B6" s="801"/>
      <c r="C6" s="801"/>
      <c r="D6" s="801"/>
      <c r="E6" s="801"/>
      <c r="F6" s="801"/>
      <c r="G6" s="801"/>
      <c r="H6" s="801"/>
      <c r="I6" s="801"/>
      <c r="J6" s="801"/>
      <c r="K6" s="801"/>
    </row>
    <row r="7" spans="1:11" s="214" customFormat="1" ht="15.75" customHeight="1" x14ac:dyDescent="0.2">
      <c r="A7" s="801" t="str">
        <f>gestion!J82</f>
        <v>HABILETÉS</v>
      </c>
      <c r="B7" s="801"/>
      <c r="C7" s="801"/>
      <c r="D7" s="801"/>
      <c r="E7" s="801"/>
      <c r="F7" s="801"/>
      <c r="G7" s="801"/>
      <c r="H7" s="801"/>
      <c r="I7" s="801"/>
      <c r="J7" s="801"/>
      <c r="K7" s="801"/>
    </row>
    <row r="8" spans="1:11" s="482" customFormat="1" ht="15.75" customHeight="1" x14ac:dyDescent="0.2">
      <c r="A8" s="459"/>
      <c r="B8" s="459"/>
      <c r="C8" s="459"/>
      <c r="D8" s="459"/>
      <c r="E8" s="459"/>
      <c r="F8" s="459"/>
      <c r="G8" s="459"/>
      <c r="H8" s="459"/>
      <c r="I8" s="459"/>
      <c r="J8" s="459"/>
      <c r="K8" s="459"/>
    </row>
    <row r="9" spans="1:11" s="482" customFormat="1" ht="15.75" customHeight="1" x14ac:dyDescent="0.2">
      <c r="A9" s="459"/>
      <c r="B9" s="459"/>
      <c r="C9" s="459"/>
      <c r="D9" s="459"/>
      <c r="E9" s="459"/>
      <c r="F9" s="459"/>
      <c r="G9" s="459"/>
      <c r="H9" s="459"/>
      <c r="I9" s="459"/>
      <c r="J9" s="459"/>
      <c r="K9" s="459"/>
    </row>
    <row r="10" spans="1:11" ht="13.5" customHeight="1" x14ac:dyDescent="0.2">
      <c r="A10" s="210"/>
      <c r="B10" s="210"/>
      <c r="C10" s="210"/>
      <c r="D10" s="210"/>
      <c r="E10" s="210"/>
      <c r="F10" s="210"/>
      <c r="G10" s="210"/>
      <c r="H10" s="211"/>
      <c r="I10" s="210"/>
      <c r="J10" s="210"/>
      <c r="K10" s="210"/>
    </row>
    <row r="11" spans="1:11" x14ac:dyDescent="0.2">
      <c r="A11" s="216" t="s">
        <v>48</v>
      </c>
      <c r="B11" s="790"/>
      <c r="C11" s="790"/>
      <c r="D11" s="790"/>
      <c r="E11" s="790"/>
      <c r="F11" s="800" t="s">
        <v>51</v>
      </c>
      <c r="G11" s="800"/>
      <c r="H11" s="807"/>
      <c r="I11" s="807"/>
      <c r="J11" s="807"/>
      <c r="K11" s="807"/>
    </row>
    <row r="12" spans="1:11" x14ac:dyDescent="0.2">
      <c r="A12" s="216"/>
      <c r="B12" s="217"/>
      <c r="C12" s="217"/>
      <c r="D12" s="217"/>
      <c r="E12" s="217"/>
      <c r="F12" s="800"/>
      <c r="G12" s="800"/>
      <c r="H12" s="307"/>
      <c r="I12" s="308"/>
      <c r="J12" s="308"/>
      <c r="K12" s="308"/>
    </row>
    <row r="13" spans="1:11" x14ac:dyDescent="0.2">
      <c r="A13" s="216" t="s">
        <v>74</v>
      </c>
      <c r="B13" s="790"/>
      <c r="C13" s="790"/>
      <c r="D13" s="790"/>
      <c r="E13" s="790"/>
      <c r="F13" s="800" t="s">
        <v>13</v>
      </c>
      <c r="G13" s="800"/>
      <c r="H13" s="807"/>
      <c r="I13" s="807"/>
      <c r="J13" s="807"/>
      <c r="K13" s="807"/>
    </row>
    <row r="14" spans="1:11" x14ac:dyDescent="0.2">
      <c r="A14" s="484"/>
      <c r="B14" s="318"/>
      <c r="C14" s="318"/>
      <c r="D14" s="466"/>
      <c r="E14" s="466"/>
      <c r="F14" s="800"/>
      <c r="G14" s="800"/>
      <c r="H14" s="306"/>
      <c r="I14" s="306"/>
      <c r="J14" s="306"/>
      <c r="K14" s="306"/>
    </row>
    <row r="15" spans="1:11" x14ac:dyDescent="0.2">
      <c r="A15" s="791" t="s">
        <v>50</v>
      </c>
      <c r="B15" s="791"/>
      <c r="C15" s="790">
        <f>'données a remplir'!E7</f>
        <v>0</v>
      </c>
      <c r="D15" s="790"/>
      <c r="E15" s="790"/>
      <c r="F15" s="808" t="s">
        <v>380</v>
      </c>
      <c r="G15" s="808"/>
      <c r="H15" s="807">
        <f>'données a remplir'!E6</f>
        <v>0</v>
      </c>
      <c r="I15" s="807" t="str">
        <f>+'données a remplir'!F6</f>
        <v/>
      </c>
      <c r="J15" s="807"/>
      <c r="K15" s="807"/>
    </row>
    <row r="17" spans="1:25" x14ac:dyDescent="0.2">
      <c r="A17" s="356" t="s">
        <v>415</v>
      </c>
      <c r="B17" s="221"/>
      <c r="C17" s="221"/>
      <c r="D17" s="220"/>
      <c r="E17" s="222"/>
      <c r="F17" s="222"/>
      <c r="G17" s="210"/>
      <c r="H17" s="211"/>
      <c r="I17" s="210"/>
      <c r="J17" s="210"/>
      <c r="K17" s="210"/>
    </row>
    <row r="18" spans="1:25" s="357" customFormat="1" ht="14.25" x14ac:dyDescent="0.2">
      <c r="A18" s="953" t="str">
        <f>gestion!B78</f>
        <v>PATINEUR ADMISSIBLE ET ENTRAÎNEUR</v>
      </c>
      <c r="B18" s="953"/>
      <c r="C18" s="953"/>
      <c r="D18" s="953"/>
      <c r="E18" s="953"/>
      <c r="F18" s="953"/>
      <c r="G18" s="953"/>
      <c r="H18" s="953"/>
      <c r="I18" s="953"/>
      <c r="J18" s="953"/>
      <c r="K18" s="953"/>
    </row>
    <row r="19" spans="1:25" s="357" customFormat="1" x14ac:dyDescent="0.2">
      <c r="A19" s="945" t="str">
        <f>gestion!B79</f>
        <v>Aucune limite d'âge</v>
      </c>
      <c r="B19" s="945"/>
      <c r="C19" s="945"/>
      <c r="D19" s="945"/>
      <c r="E19" s="945"/>
      <c r="F19" s="945"/>
      <c r="G19" s="945"/>
      <c r="H19" s="945"/>
      <c r="I19" s="945"/>
      <c r="J19" s="945"/>
      <c r="K19" s="945"/>
    </row>
    <row r="20" spans="1:25" s="357" customFormat="1" x14ac:dyDescent="0.2">
      <c r="A20" s="467" t="str">
        <f>_xlfn.CONCAT(gestion!$B$80," du 1 septembre 2019",gestion!$P$4,gestion!$Q$4)</f>
        <v>Chaque Club enverra la candidature de tous ses athlètes ayant réussi le Test "OR" du 1 septembre 2019  au  31 décembre 2019</v>
      </c>
      <c r="B20" s="467"/>
      <c r="C20" s="467"/>
      <c r="D20" s="467"/>
      <c r="E20" s="467"/>
      <c r="F20" s="467"/>
      <c r="G20" s="467"/>
      <c r="H20" s="467"/>
      <c r="I20" s="467"/>
      <c r="J20" s="467"/>
      <c r="K20" s="467"/>
    </row>
    <row r="21" spans="1:25" s="357" customFormat="1" x14ac:dyDescent="0.2">
      <c r="A21" s="467"/>
      <c r="B21" s="467"/>
      <c r="C21" s="467"/>
      <c r="D21" s="467"/>
      <c r="E21" s="467"/>
      <c r="F21" s="467"/>
      <c r="G21" s="467"/>
      <c r="H21" s="467"/>
      <c r="I21" s="467"/>
      <c r="J21" s="467"/>
      <c r="K21" s="467"/>
    </row>
    <row r="22" spans="1:25" s="357" customFormat="1" x14ac:dyDescent="0.2">
      <c r="A22" s="467"/>
      <c r="B22" s="467"/>
      <c r="C22" s="467"/>
      <c r="D22" s="467"/>
      <c r="E22" s="467"/>
      <c r="F22" s="467"/>
      <c r="G22" s="467"/>
      <c r="H22" s="467"/>
      <c r="I22" s="467"/>
      <c r="J22" s="467"/>
      <c r="K22" s="467"/>
    </row>
    <row r="24" spans="1:25" ht="21" customHeight="1" x14ac:dyDescent="0.25">
      <c r="A24" s="954" t="str">
        <f>gestion!B82</f>
        <v>HABILETÉS DE PATINAGE</v>
      </c>
      <c r="B24" s="954"/>
      <c r="C24" s="954"/>
      <c r="D24" s="954"/>
      <c r="E24" s="954"/>
      <c r="F24" s="954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</row>
    <row r="25" spans="1:25" ht="21" customHeight="1" x14ac:dyDescent="0.25">
      <c r="A25" s="359"/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</row>
    <row r="26" spans="1:25" ht="16.149999999999999" customHeight="1" x14ac:dyDescent="0.2">
      <c r="A26" s="819" t="str">
        <f>+gestion!J84</f>
        <v>Test "OR"</v>
      </c>
      <c r="B26" s="899"/>
      <c r="C26" s="820"/>
      <c r="D26" s="360" t="s">
        <v>1</v>
      </c>
      <c r="E26" s="956"/>
      <c r="F26" s="956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</row>
    <row r="33" spans="1:11" x14ac:dyDescent="0.2">
      <c r="A33" s="811" t="str">
        <f>+gestion!$B$81</f>
        <v>N.B. :  Joindre une copie très lisible des parties du sommaire de test ou de la certification.</v>
      </c>
      <c r="B33" s="811"/>
      <c r="C33" s="811"/>
      <c r="D33" s="811"/>
      <c r="E33" s="811"/>
      <c r="F33" s="811"/>
      <c r="G33" s="811"/>
      <c r="H33" s="811"/>
      <c r="I33" s="811"/>
      <c r="J33" s="811"/>
      <c r="K33" s="811"/>
    </row>
    <row r="34" spans="1:11" x14ac:dyDescent="0.2">
      <c r="A34" s="255"/>
      <c r="B34" s="255"/>
      <c r="C34" s="255"/>
      <c r="D34" s="255"/>
      <c r="E34" s="255"/>
      <c r="F34" s="255"/>
      <c r="G34" s="255"/>
      <c r="H34" s="255"/>
      <c r="I34" s="255"/>
      <c r="J34" s="255"/>
      <c r="K34" s="255"/>
    </row>
    <row r="35" spans="1:11" x14ac:dyDescent="0.2">
      <c r="A35" s="255"/>
      <c r="B35" s="255"/>
      <c r="C35" s="255"/>
      <c r="D35" s="255"/>
      <c r="E35" s="255"/>
      <c r="F35" s="255"/>
      <c r="G35" s="255"/>
      <c r="H35" s="255"/>
      <c r="I35" s="255"/>
      <c r="J35" s="255"/>
      <c r="K35" s="255"/>
    </row>
    <row r="36" spans="1:11" x14ac:dyDescent="0.2">
      <c r="A36" s="255"/>
      <c r="B36" s="255"/>
      <c r="C36" s="255"/>
      <c r="D36" s="255"/>
      <c r="E36" s="255"/>
      <c r="F36" s="255"/>
      <c r="G36" s="255"/>
      <c r="H36" s="255"/>
      <c r="I36" s="255"/>
      <c r="J36" s="255"/>
      <c r="K36" s="255"/>
    </row>
    <row r="37" spans="1:11" x14ac:dyDescent="0.2">
      <c r="A37" s="255"/>
      <c r="B37" s="255"/>
      <c r="C37" s="255"/>
      <c r="D37" s="255"/>
      <c r="E37" s="255"/>
      <c r="F37" s="255"/>
      <c r="G37" s="255"/>
      <c r="H37" s="255"/>
      <c r="I37" s="255"/>
      <c r="J37" s="255"/>
      <c r="K37" s="255"/>
    </row>
    <row r="38" spans="1:11" x14ac:dyDescent="0.2">
      <c r="A38" s="255"/>
      <c r="B38" s="255"/>
      <c r="C38" s="255"/>
      <c r="D38" s="255"/>
      <c r="E38" s="255"/>
      <c r="F38" s="255"/>
      <c r="G38" s="255"/>
      <c r="H38" s="255"/>
      <c r="I38" s="255"/>
      <c r="J38" s="255"/>
      <c r="K38" s="255"/>
    </row>
    <row r="39" spans="1:11" x14ac:dyDescent="0.2">
      <c r="A39" s="255"/>
      <c r="B39" s="255"/>
      <c r="C39" s="255"/>
      <c r="D39" s="255"/>
      <c r="E39" s="255"/>
      <c r="F39" s="255"/>
      <c r="G39" s="255"/>
      <c r="H39" s="255"/>
      <c r="I39" s="255"/>
      <c r="J39" s="255"/>
      <c r="K39" s="255"/>
    </row>
    <row r="40" spans="1:11" x14ac:dyDescent="0.2">
      <c r="A40" s="210"/>
      <c r="B40" s="210"/>
      <c r="C40" s="210"/>
      <c r="D40" s="210"/>
      <c r="E40" s="210"/>
      <c r="F40" s="210"/>
      <c r="G40" s="210"/>
      <c r="H40" s="210"/>
      <c r="I40" s="210"/>
      <c r="J40" s="210"/>
      <c r="K40" s="210"/>
    </row>
    <row r="41" spans="1:11" x14ac:dyDescent="0.2">
      <c r="B41" s="210"/>
      <c r="C41" s="460" t="s">
        <v>52</v>
      </c>
      <c r="D41" s="460"/>
      <c r="E41" s="210"/>
      <c r="F41" s="325" t="str">
        <f>+'données a remplir'!$F$8</f>
        <v/>
      </c>
      <c r="G41" s="325"/>
      <c r="H41" s="325"/>
      <c r="I41" s="361"/>
      <c r="J41" s="361"/>
    </row>
    <row r="42" spans="1:11" x14ac:dyDescent="0.2">
      <c r="B42" s="210"/>
      <c r="C42" s="460"/>
      <c r="D42" s="245"/>
      <c r="E42" s="210"/>
      <c r="F42" s="245"/>
      <c r="G42" s="245"/>
      <c r="H42" s="245"/>
      <c r="I42" s="221"/>
      <c r="J42" s="221"/>
    </row>
    <row r="43" spans="1:11" x14ac:dyDescent="0.2">
      <c r="B43" s="210"/>
      <c r="C43" s="460" t="s">
        <v>53</v>
      </c>
      <c r="D43" s="460"/>
      <c r="E43" s="210"/>
      <c r="F43" s="325" t="str">
        <f>+'données a remplir'!$F$9</f>
        <v/>
      </c>
      <c r="G43" s="325"/>
      <c r="H43" s="325"/>
      <c r="I43" s="361"/>
      <c r="J43" s="361"/>
    </row>
    <row r="44" spans="1:11" x14ac:dyDescent="0.2">
      <c r="B44" s="210"/>
      <c r="C44" s="460"/>
      <c r="D44" s="245"/>
      <c r="E44" s="210"/>
      <c r="F44" s="245"/>
      <c r="G44" s="245"/>
      <c r="H44" s="245"/>
      <c r="I44" s="221"/>
      <c r="J44" s="221"/>
    </row>
    <row r="45" spans="1:11" x14ac:dyDescent="0.2">
      <c r="B45" s="210"/>
      <c r="C45" s="460" t="s">
        <v>54</v>
      </c>
      <c r="D45" s="460"/>
      <c r="E45" s="210"/>
      <c r="F45" s="325" t="str">
        <f>+'données a remplir'!$F$10</f>
        <v/>
      </c>
      <c r="G45" s="325"/>
      <c r="H45" s="325"/>
      <c r="I45" s="361"/>
      <c r="J45" s="361"/>
    </row>
  </sheetData>
  <sheetProtection password="FD20" sheet="1"/>
  <protectedRanges>
    <protectedRange sqref="E26:F26" name="Plage1"/>
    <protectedRange sqref="B11:K13" name="Plage2"/>
  </protectedRanges>
  <mergeCells count="24">
    <mergeCell ref="A33:K33"/>
    <mergeCell ref="A18:K18"/>
    <mergeCell ref="A19:K19"/>
    <mergeCell ref="A24:F24"/>
    <mergeCell ref="A26:C26"/>
    <mergeCell ref="E26:F26"/>
    <mergeCell ref="B13:E13"/>
    <mergeCell ref="F13:G13"/>
    <mergeCell ref="H13:K13"/>
    <mergeCell ref="F14:G14"/>
    <mergeCell ref="A15:B15"/>
    <mergeCell ref="C15:E15"/>
    <mergeCell ref="F15:G15"/>
    <mergeCell ref="H15:K15"/>
    <mergeCell ref="B11:E11"/>
    <mergeCell ref="F11:G11"/>
    <mergeCell ref="H11:K11"/>
    <mergeCell ref="A6:K6"/>
    <mergeCell ref="F12:G12"/>
    <mergeCell ref="A2:K2"/>
    <mergeCell ref="A3:K3"/>
    <mergeCell ref="A4:K4"/>
    <mergeCell ref="A5:K5"/>
    <mergeCell ref="A7:K7"/>
  </mergeCells>
  <printOptions horizontalCentered="1"/>
  <pageMargins left="0" right="0" top="0.55118110236220474" bottom="0.35433070866141736" header="0.31496062992125984" footer="0.31496062992125984"/>
  <pageSetup scale="87" orientation="portrait" horizontalDpi="4294967295" verticalDpi="4294967295" r:id="rId1"/>
  <headerFooter>
    <oddHeader>&amp;LLauréats 2019</oddHeader>
    <oddFooter>&amp;C&amp;14PATINAGE LAURENTIDES&amp;R&amp;A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AD53"/>
  <sheetViews>
    <sheetView showGridLines="0" zoomScaleNormal="100" workbookViewId="0">
      <selection activeCell="B8" sqref="B8:F8"/>
    </sheetView>
  </sheetViews>
  <sheetFormatPr baseColWidth="10" defaultRowHeight="12.75" x14ac:dyDescent="0.2"/>
  <cols>
    <col min="1" max="1" width="25.85546875" style="210" customWidth="1"/>
    <col min="2" max="7" width="5.28515625" style="210" customWidth="1"/>
    <col min="8" max="8" width="5.28515625" style="211" customWidth="1"/>
    <col min="9" max="12" width="5.28515625" style="210" customWidth="1"/>
    <col min="13" max="13" width="12.140625" style="210" customWidth="1"/>
    <col min="14" max="30" width="11.42578125" style="210" customWidth="1"/>
    <col min="31" max="16384" width="11.42578125" style="212"/>
  </cols>
  <sheetData>
    <row r="1" spans="1:30" x14ac:dyDescent="0.2">
      <c r="A1" s="209"/>
      <c r="B1" s="209"/>
      <c r="C1" s="209"/>
      <c r="D1" s="209"/>
      <c r="E1" s="209"/>
      <c r="F1" s="209"/>
    </row>
    <row r="2" spans="1:30" x14ac:dyDescent="0.2">
      <c r="A2" s="794" t="s">
        <v>14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</row>
    <row r="3" spans="1:30" x14ac:dyDescent="0.2">
      <c r="A3" s="795" t="s">
        <v>43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</row>
    <row r="4" spans="1:30" s="214" customFormat="1" x14ac:dyDescent="0.2">
      <c r="A4" s="796" t="str">
        <f>CONCATENATE(gestion!$P$3,gestion!$Q$11,gestion!$P$4,gestion!$Q$5)</f>
        <v>Du  1 février 2019  au  31 janvier 2020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</row>
    <row r="5" spans="1:30" s="214" customFormat="1" ht="15.75" customHeight="1" x14ac:dyDescent="0.25">
      <c r="A5" s="799" t="s">
        <v>5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  <c r="N5" s="215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</row>
    <row r="6" spans="1:30" s="214" customFormat="1" ht="15.75" customHeight="1" x14ac:dyDescent="0.25">
      <c r="A6" s="801" t="str">
        <f>+gestion!B20</f>
        <v>ATHLÈTE MASCULIN PAR EXCELLENCE - JUNIOR EN SIMPLE</v>
      </c>
      <c r="B6" s="801"/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1"/>
      <c r="N6" s="215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</row>
    <row r="8" spans="1:30" x14ac:dyDescent="0.2">
      <c r="A8" s="216" t="s">
        <v>48</v>
      </c>
      <c r="B8" s="790"/>
      <c r="C8" s="790"/>
      <c r="D8" s="790"/>
      <c r="E8" s="790"/>
      <c r="F8" s="790"/>
      <c r="H8" s="800" t="s">
        <v>51</v>
      </c>
      <c r="I8" s="800"/>
      <c r="J8" s="800"/>
      <c r="K8" s="790"/>
      <c r="L8" s="790"/>
      <c r="M8" s="790"/>
    </row>
    <row r="9" spans="1:30" x14ac:dyDescent="0.2">
      <c r="A9" s="216"/>
      <c r="B9" s="217"/>
      <c r="C9" s="217"/>
      <c r="D9" s="217"/>
      <c r="E9" s="217"/>
      <c r="F9" s="217"/>
      <c r="H9" s="258"/>
      <c r="I9" s="258"/>
      <c r="J9" s="258"/>
      <c r="K9" s="217"/>
      <c r="L9" s="217"/>
      <c r="M9" s="217"/>
    </row>
    <row r="10" spans="1:30" x14ac:dyDescent="0.2">
      <c r="A10" s="216" t="s">
        <v>74</v>
      </c>
      <c r="B10" s="790"/>
      <c r="C10" s="790"/>
      <c r="D10" s="790"/>
      <c r="E10" s="790"/>
      <c r="F10" s="790"/>
      <c r="H10" s="791" t="s">
        <v>13</v>
      </c>
      <c r="I10" s="791"/>
      <c r="J10" s="791"/>
      <c r="K10" s="790"/>
      <c r="L10" s="790"/>
      <c r="M10" s="790"/>
    </row>
    <row r="11" spans="1:30" x14ac:dyDescent="0.2">
      <c r="A11" s="258"/>
      <c r="B11" s="802"/>
      <c r="C11" s="802"/>
      <c r="D11" s="800"/>
      <c r="E11" s="800"/>
      <c r="F11" s="802"/>
      <c r="G11" s="802"/>
      <c r="H11" s="219"/>
      <c r="K11" s="343"/>
      <c r="L11" s="343"/>
      <c r="M11" s="343"/>
    </row>
    <row r="12" spans="1:30" x14ac:dyDescent="0.2">
      <c r="A12" s="258" t="s">
        <v>50</v>
      </c>
      <c r="B12" s="790">
        <f>'données a remplir'!$E$7</f>
        <v>0</v>
      </c>
      <c r="C12" s="790"/>
      <c r="D12" s="790"/>
      <c r="E12" s="790"/>
      <c r="F12" s="790"/>
      <c r="H12" s="808" t="s">
        <v>380</v>
      </c>
      <c r="I12" s="808"/>
      <c r="J12" s="808"/>
      <c r="K12" s="790">
        <f>'données a remplir'!$E$6</f>
        <v>0</v>
      </c>
      <c r="L12" s="790"/>
      <c r="M12" s="790"/>
    </row>
    <row r="13" spans="1:30" x14ac:dyDescent="0.2">
      <c r="A13" s="220"/>
      <c r="B13" s="221"/>
      <c r="C13" s="221"/>
      <c r="D13" s="220"/>
      <c r="E13" s="222"/>
      <c r="F13" s="222"/>
    </row>
    <row r="14" spans="1:30" ht="12.6" customHeight="1" x14ac:dyDescent="0.2">
      <c r="A14" s="223" t="s">
        <v>416</v>
      </c>
    </row>
    <row r="15" spans="1:30" ht="15" customHeight="1" x14ac:dyDescent="0.2">
      <c r="A15" s="806" t="str">
        <f>+gestion!V35</f>
        <v>Un seul athlète sera mis en candidature par son Club.</v>
      </c>
      <c r="B15" s="806"/>
      <c r="C15" s="806"/>
      <c r="D15" s="806"/>
      <c r="E15" s="806"/>
      <c r="F15" s="806"/>
      <c r="G15" s="806"/>
      <c r="H15" s="806"/>
      <c r="I15" s="806"/>
      <c r="J15" s="806"/>
      <c r="K15" s="806"/>
      <c r="L15" s="806"/>
      <c r="M15" s="806"/>
      <c r="N15" s="224"/>
      <c r="O15" s="224"/>
      <c r="P15" s="224"/>
      <c r="Q15" s="224"/>
    </row>
    <row r="16" spans="1:30" ht="15" customHeight="1" x14ac:dyDescent="0.2">
      <c r="A16" s="806" t="str">
        <f>+gestion!V36</f>
        <v>L'athlète doit avoir compétitionné à la finale de section dans cette catégorie.</v>
      </c>
      <c r="B16" s="806"/>
      <c r="C16" s="806"/>
      <c r="D16" s="806"/>
      <c r="E16" s="806"/>
      <c r="F16" s="806"/>
      <c r="G16" s="806"/>
      <c r="H16" s="806"/>
      <c r="I16" s="806"/>
      <c r="J16" s="806"/>
      <c r="K16" s="806"/>
      <c r="L16" s="806"/>
      <c r="M16" s="806"/>
    </row>
    <row r="17" spans="1:13" ht="15" customHeight="1" x14ac:dyDescent="0.2">
      <c r="A17" s="225"/>
      <c r="B17" s="222"/>
      <c r="C17" s="222"/>
      <c r="D17" s="222"/>
      <c r="E17" s="222"/>
      <c r="F17" s="226"/>
    </row>
    <row r="18" spans="1:13" ht="15" customHeight="1" x14ac:dyDescent="0.2">
      <c r="A18" s="227" t="s">
        <v>66</v>
      </c>
      <c r="B18" s="222"/>
      <c r="C18" s="222"/>
      <c r="D18" s="222"/>
      <c r="E18" s="222"/>
      <c r="F18" s="226"/>
    </row>
    <row r="19" spans="1:13" ht="15" customHeight="1" x14ac:dyDescent="0.2">
      <c r="A19" s="225"/>
      <c r="B19" s="222"/>
      <c r="C19" s="222"/>
      <c r="D19" s="222"/>
      <c r="E19" s="222"/>
      <c r="F19" s="226"/>
    </row>
    <row r="20" spans="1:13" ht="15" customHeight="1" x14ac:dyDescent="0.2">
      <c r="A20" s="225"/>
      <c r="B20" s="803" t="s">
        <v>377</v>
      </c>
      <c r="C20" s="804"/>
      <c r="D20" s="804"/>
      <c r="E20" s="804"/>
      <c r="F20" s="804"/>
      <c r="G20" s="804"/>
      <c r="H20" s="804"/>
      <c r="I20" s="804"/>
      <c r="J20" s="804"/>
      <c r="K20" s="804"/>
      <c r="L20" s="804"/>
      <c r="M20" s="805"/>
    </row>
    <row r="21" spans="1:13" ht="13.5" thickBot="1" x14ac:dyDescent="0.25">
      <c r="A21" s="228" t="str">
        <f>tableau!A16</f>
        <v>Catégorie</v>
      </c>
      <c r="B21" s="229">
        <v>1</v>
      </c>
      <c r="C21" s="229">
        <v>2</v>
      </c>
      <c r="D21" s="229">
        <v>3</v>
      </c>
      <c r="E21" s="229">
        <v>4</v>
      </c>
      <c r="F21" s="229">
        <v>5</v>
      </c>
      <c r="G21" s="229">
        <v>6</v>
      </c>
      <c r="H21" s="230">
        <v>7</v>
      </c>
      <c r="I21" s="229">
        <v>8</v>
      </c>
      <c r="J21" s="229">
        <v>9</v>
      </c>
      <c r="K21" s="229">
        <v>10</v>
      </c>
      <c r="L21" s="229" t="s">
        <v>378</v>
      </c>
      <c r="M21" s="231" t="s">
        <v>105</v>
      </c>
    </row>
    <row r="22" spans="1:13" ht="64.5" thickTop="1" x14ac:dyDescent="0.2">
      <c r="A22" s="232" t="s">
        <v>379</v>
      </c>
      <c r="B22" s="233">
        <f>tableau!C17</f>
        <v>20</v>
      </c>
      <c r="C22" s="233">
        <f>tableau!D17</f>
        <v>18</v>
      </c>
      <c r="D22" s="233">
        <f>tableau!E17</f>
        <v>16</v>
      </c>
      <c r="E22" s="233">
        <f>tableau!F17</f>
        <v>14</v>
      </c>
      <c r="F22" s="233">
        <f>tableau!G17</f>
        <v>8</v>
      </c>
      <c r="G22" s="233">
        <f>tableau!H17</f>
        <v>7</v>
      </c>
      <c r="H22" s="233">
        <f>tableau!I17</f>
        <v>6</v>
      </c>
      <c r="I22" s="233">
        <f>tableau!J17</f>
        <v>5</v>
      </c>
      <c r="J22" s="233">
        <f>tableau!K17</f>
        <v>4</v>
      </c>
      <c r="K22" s="233">
        <f>tableau!L17</f>
        <v>3</v>
      </c>
      <c r="L22" s="233">
        <f>tableau!M17</f>
        <v>1</v>
      </c>
      <c r="M22" s="234">
        <v>16</v>
      </c>
    </row>
    <row r="23" spans="1:13" ht="63.75" x14ac:dyDescent="0.2">
      <c r="A23" s="235" t="s">
        <v>583</v>
      </c>
      <c r="B23" s="236">
        <f>tableau!C18</f>
        <v>25</v>
      </c>
      <c r="C23" s="236">
        <f>tableau!D18</f>
        <v>23</v>
      </c>
      <c r="D23" s="236">
        <f>tableau!E18</f>
        <v>20</v>
      </c>
      <c r="E23" s="236">
        <f>tableau!F18</f>
        <v>18</v>
      </c>
      <c r="F23" s="236">
        <f>tableau!G18</f>
        <v>11</v>
      </c>
      <c r="G23" s="236">
        <f>tableau!H18</f>
        <v>10</v>
      </c>
      <c r="H23" s="236">
        <f>tableau!I18</f>
        <v>9</v>
      </c>
      <c r="I23" s="236">
        <f>tableau!J18</f>
        <v>8</v>
      </c>
      <c r="J23" s="236">
        <f>tableau!K18</f>
        <v>7</v>
      </c>
      <c r="K23" s="236">
        <f>tableau!L18</f>
        <v>6</v>
      </c>
      <c r="L23" s="236">
        <f>tableau!M18</f>
        <v>3</v>
      </c>
      <c r="M23" s="237">
        <v>20</v>
      </c>
    </row>
    <row r="24" spans="1:13" x14ac:dyDescent="0.2">
      <c r="E24" s="225"/>
      <c r="F24" s="225"/>
    </row>
    <row r="25" spans="1:13" x14ac:dyDescent="0.2">
      <c r="A25" s="223" t="s">
        <v>419</v>
      </c>
    </row>
    <row r="26" spans="1:13" x14ac:dyDescent="0.2">
      <c r="A26" s="782" t="s">
        <v>477</v>
      </c>
      <c r="B26" s="782"/>
      <c r="C26" s="782"/>
      <c r="D26" s="782"/>
      <c r="E26" s="782"/>
      <c r="F26" s="782"/>
      <c r="G26" s="782"/>
      <c r="H26" s="782"/>
      <c r="I26" s="782"/>
      <c r="J26" s="782"/>
      <c r="K26" s="782"/>
      <c r="L26" s="782"/>
      <c r="M26" s="782"/>
    </row>
    <row r="27" spans="1:13" x14ac:dyDescent="0.2">
      <c r="A27" s="782" t="s">
        <v>385</v>
      </c>
      <c r="B27" s="782"/>
      <c r="C27" s="782"/>
      <c r="D27" s="782"/>
      <c r="E27" s="782"/>
      <c r="F27" s="782"/>
      <c r="G27" s="782"/>
      <c r="H27" s="782"/>
      <c r="I27" s="782"/>
      <c r="J27" s="782"/>
      <c r="K27" s="782"/>
      <c r="L27" s="782"/>
      <c r="M27" s="782"/>
    </row>
    <row r="28" spans="1:13" x14ac:dyDescent="0.2">
      <c r="A28" s="782" t="s">
        <v>384</v>
      </c>
      <c r="B28" s="782"/>
      <c r="C28" s="782"/>
      <c r="D28" s="782"/>
      <c r="E28" s="782"/>
      <c r="F28" s="782"/>
      <c r="G28" s="782"/>
      <c r="H28" s="782"/>
      <c r="I28" s="782"/>
      <c r="J28" s="782"/>
      <c r="K28" s="782"/>
      <c r="L28" s="782"/>
      <c r="M28" s="782"/>
    </row>
    <row r="29" spans="1:13" x14ac:dyDescent="0.2">
      <c r="A29" s="608" t="s">
        <v>576</v>
      </c>
      <c r="B29" s="608"/>
      <c r="C29" s="608"/>
      <c r="D29" s="608"/>
      <c r="E29" s="608"/>
      <c r="F29" s="608"/>
      <c r="G29" s="608"/>
      <c r="H29" s="608"/>
      <c r="I29" s="608"/>
      <c r="J29" s="608"/>
      <c r="K29" s="608"/>
      <c r="L29" s="608"/>
      <c r="M29" s="608"/>
    </row>
    <row r="30" spans="1:13" x14ac:dyDescent="0.2">
      <c r="A30" s="250" t="str">
        <f>gestion!$V$43</f>
        <v xml:space="preserve">N.B. :  Joindre une copie très lisible des résultats de compétition </v>
      </c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</row>
    <row r="31" spans="1:13" x14ac:dyDescent="0.2">
      <c r="A31" s="811"/>
      <c r="B31" s="811"/>
      <c r="C31" s="811"/>
      <c r="D31" s="811"/>
      <c r="E31" s="811"/>
      <c r="F31" s="811"/>
    </row>
    <row r="32" spans="1:13" x14ac:dyDescent="0.2">
      <c r="A32" s="238" t="s">
        <v>31</v>
      </c>
      <c r="B32" s="797" t="s">
        <v>5</v>
      </c>
      <c r="C32" s="798"/>
      <c r="D32" s="786" t="s">
        <v>68</v>
      </c>
      <c r="E32" s="787"/>
      <c r="F32" s="787"/>
      <c r="G32" s="786" t="s">
        <v>32</v>
      </c>
      <c r="H32" s="787"/>
      <c r="I32" s="787"/>
      <c r="J32" s="786" t="s">
        <v>6</v>
      </c>
      <c r="K32" s="787"/>
      <c r="L32" s="239" t="s">
        <v>106</v>
      </c>
    </row>
    <row r="33" spans="1:12" x14ac:dyDescent="0.2">
      <c r="A33" s="240" t="str">
        <f>+gestion!W2</f>
        <v>Minto Summer Skate</v>
      </c>
      <c r="B33" s="788"/>
      <c r="C33" s="789"/>
      <c r="D33" s="810" t="s">
        <v>45</v>
      </c>
      <c r="E33" s="810"/>
      <c r="F33" s="810"/>
      <c r="G33" s="809"/>
      <c r="H33" s="809"/>
      <c r="I33" s="809"/>
      <c r="J33" s="784">
        <f>IF(L33="oui",16,IF(ISTEXT(G33)=TRUE,0,IF(G33&gt;=1,IF(G33&gt;=11,1,HLOOKUP(G33,tableau!$C$16:$L$18,2,FALSE)),0)))</f>
        <v>0</v>
      </c>
      <c r="K33" s="784"/>
      <c r="L33" s="241"/>
    </row>
    <row r="34" spans="1:12" x14ac:dyDescent="0.2">
      <c r="A34" s="240" t="str">
        <f>+gestion!W3</f>
        <v>Provinciaux d'été</v>
      </c>
      <c r="B34" s="788"/>
      <c r="C34" s="789"/>
      <c r="D34" s="789" t="s">
        <v>45</v>
      </c>
      <c r="E34" s="789"/>
      <c r="F34" s="789"/>
      <c r="G34" s="793"/>
      <c r="H34" s="793"/>
      <c r="I34" s="793"/>
      <c r="J34" s="784">
        <f>IF(L34="oui",16,IF(ISTEXT(G34)=TRUE,0,IF(G34&gt;=1,IF(G34&gt;=11,1,HLOOKUP(G34,tableau!$C$16:$L$18,2,FALSE)),0)))</f>
        <v>0</v>
      </c>
      <c r="K34" s="784"/>
      <c r="L34" s="241"/>
    </row>
    <row r="35" spans="1:12" x14ac:dyDescent="0.2">
      <c r="A35" s="240" t="str">
        <f>+gestion!W4</f>
        <v>Summer Skate</v>
      </c>
      <c r="B35" s="788"/>
      <c r="C35" s="789"/>
      <c r="D35" s="789" t="s">
        <v>45</v>
      </c>
      <c r="E35" s="789"/>
      <c r="F35" s="789"/>
      <c r="G35" s="793"/>
      <c r="H35" s="793"/>
      <c r="I35" s="793"/>
      <c r="J35" s="784">
        <f>IF(L35="oui",16,IF(ISTEXT(G35)=TRUE,0,IF(G35&gt;=1,IF(G35&gt;=11,1,HLOOKUP(G35,tableau!$C$16:$L$18,2,FALSE)),0)))</f>
        <v>0</v>
      </c>
      <c r="K35" s="784"/>
      <c r="L35" s="241"/>
    </row>
    <row r="36" spans="1:12" x14ac:dyDescent="0.2">
      <c r="A36" s="240" t="str">
        <f>+gestion!W6</f>
        <v>O.E.S. Autumn Skate</v>
      </c>
      <c r="B36" s="788"/>
      <c r="C36" s="789"/>
      <c r="D36" s="789" t="s">
        <v>45</v>
      </c>
      <c r="E36" s="789"/>
      <c r="F36" s="789"/>
      <c r="G36" s="793"/>
      <c r="H36" s="793"/>
      <c r="I36" s="793"/>
      <c r="J36" s="784">
        <f>IF(L36="oui",16,IF(ISTEXT(G36)=TRUE,0,IF(G36&gt;=1,IF(G36&gt;=11,1,HLOOKUP(G36,tableau!$C$16:$L$18,2,FALSE)),0)))</f>
        <v>0</v>
      </c>
      <c r="K36" s="784"/>
      <c r="L36" s="241"/>
    </row>
    <row r="37" spans="1:12" x14ac:dyDescent="0.2">
      <c r="A37" s="240" t="str">
        <f>+gestion!W7</f>
        <v>Georges-Ethier</v>
      </c>
      <c r="B37" s="788"/>
      <c r="C37" s="789"/>
      <c r="D37" s="789" t="s">
        <v>45</v>
      </c>
      <c r="E37" s="789"/>
      <c r="F37" s="789"/>
      <c r="G37" s="793"/>
      <c r="H37" s="793"/>
      <c r="I37" s="793"/>
      <c r="J37" s="784">
        <f>IF(L37="oui",16,IF(ISTEXT(G37)=TRUE,0,IF(G37&gt;=1,IF(G37&gt;=11,1,HLOOKUP(G37,tableau!$C$16:$L$18,2,FALSE)),0)))</f>
        <v>0</v>
      </c>
      <c r="K37" s="784"/>
      <c r="L37" s="241" t="s">
        <v>383</v>
      </c>
    </row>
    <row r="38" spans="1:12" x14ac:dyDescent="0.2">
      <c r="A38" s="240" t="str">
        <f>+gestion!W8</f>
        <v>Section A</v>
      </c>
      <c r="B38" s="788"/>
      <c r="C38" s="789"/>
      <c r="D38" s="789" t="s">
        <v>45</v>
      </c>
      <c r="E38" s="789"/>
      <c r="F38" s="789"/>
      <c r="G38" s="793"/>
      <c r="H38" s="793"/>
      <c r="I38" s="793"/>
      <c r="J38" s="784">
        <f>IF(L38="oui",16,IF(ISTEXT(G38)=TRUE,0,IF(G38&gt;=1,IF(G38&gt;=11,1,HLOOKUP(G38,tableau!$C$16:$L$18,2,FALSE)),0)))</f>
        <v>0</v>
      </c>
      <c r="K38" s="784"/>
      <c r="L38" s="241" t="s">
        <v>383</v>
      </c>
    </row>
    <row r="39" spans="1:12" x14ac:dyDescent="0.2">
      <c r="A39" s="240" t="str">
        <f>+gestion!W9</f>
        <v>Défi Patinage Canada</v>
      </c>
      <c r="B39" s="788"/>
      <c r="C39" s="789"/>
      <c r="D39" s="789" t="s">
        <v>45</v>
      </c>
      <c r="E39" s="789"/>
      <c r="F39" s="789"/>
      <c r="G39" s="793"/>
      <c r="H39" s="793"/>
      <c r="I39" s="793"/>
      <c r="J39" s="784">
        <f>IF(L39="oui",20,IF(ISTEXT(G39)=TRUE,0,IF(G39&gt;=1,IF(G39&gt;=11,3,HLOOKUP(G39,tableau!$C$16:$L$18,3,FALSE)),0)))</f>
        <v>0</v>
      </c>
      <c r="K39" s="784"/>
      <c r="L39" s="241" t="s">
        <v>383</v>
      </c>
    </row>
    <row r="40" spans="1:12" x14ac:dyDescent="0.2">
      <c r="A40" s="317" t="s">
        <v>577</v>
      </c>
      <c r="B40" s="788"/>
      <c r="C40" s="789"/>
      <c r="D40" s="788" t="s">
        <v>45</v>
      </c>
      <c r="E40" s="789"/>
      <c r="F40" s="789"/>
      <c r="G40" s="793"/>
      <c r="H40" s="793"/>
      <c r="I40" s="793"/>
      <c r="J40" s="784">
        <f>IF(L40="oui",20,IF(ISTEXT(G40)=TRUE,0,IF(G40&gt;=1,IF(G40&gt;=11,3,HLOOKUP(G40,tableau!$C$16:$L$18,3,FALSE)),0)))</f>
        <v>0</v>
      </c>
      <c r="K40" s="784"/>
      <c r="L40" s="241"/>
    </row>
    <row r="41" spans="1:12" x14ac:dyDescent="0.2">
      <c r="A41" s="240" t="str">
        <f>+gestion!W10</f>
        <v>Championnats Canadiens</v>
      </c>
      <c r="B41" s="788"/>
      <c r="C41" s="789"/>
      <c r="D41" s="789" t="s">
        <v>45</v>
      </c>
      <c r="E41" s="789"/>
      <c r="F41" s="789"/>
      <c r="G41" s="793"/>
      <c r="H41" s="793"/>
      <c r="I41" s="793"/>
      <c r="J41" s="784">
        <f>IF(L41="oui",20,IF(ISTEXT(G41)=TRUE,0,IF(G41&gt;=1,IF(G41&gt;=11,3,HLOOKUP(G41,tableau!$C$16:$L$18,3,FALSE)),0)))</f>
        <v>0</v>
      </c>
      <c r="K41" s="784"/>
      <c r="L41" s="241"/>
    </row>
    <row r="42" spans="1:12" x14ac:dyDescent="0.2">
      <c r="A42" s="240" t="str">
        <f>_xlfn.CONCAT(gestion!W11," 1")</f>
        <v>Internationale 1</v>
      </c>
      <c r="B42" s="788"/>
      <c r="C42" s="789"/>
      <c r="D42" s="789" t="s">
        <v>45</v>
      </c>
      <c r="E42" s="789"/>
      <c r="F42" s="789"/>
      <c r="G42" s="793"/>
      <c r="H42" s="793"/>
      <c r="I42" s="793"/>
      <c r="J42" s="784">
        <f>IF(L42="oui",20,IF(ISTEXT(G42)=TRUE,0,IF(G42&gt;=1,IF(G42&gt;=11,3,HLOOKUP(G42,tableau!$C$16:$L$18,3,FALSE)),0)))</f>
        <v>0</v>
      </c>
      <c r="K42" s="784"/>
      <c r="L42" s="241"/>
    </row>
    <row r="43" spans="1:12" x14ac:dyDescent="0.2">
      <c r="A43" s="240" t="str">
        <f>_xlfn.CONCAT(gestion!W11," 2")</f>
        <v>Internationale 2</v>
      </c>
      <c r="B43" s="788"/>
      <c r="C43" s="789"/>
      <c r="D43" s="789" t="s">
        <v>45</v>
      </c>
      <c r="E43" s="789"/>
      <c r="F43" s="789"/>
      <c r="G43" s="793"/>
      <c r="H43" s="793"/>
      <c r="I43" s="793"/>
      <c r="J43" s="784">
        <f>IF(L43="oui",20,IF(ISTEXT(G43)=TRUE,0,IF(G43&gt;=1,IF(G43&gt;=11,3,HLOOKUP(G43,tableau!$C$16:$L$18,3,FALSE)),0)))</f>
        <v>0</v>
      </c>
      <c r="K43" s="784"/>
      <c r="L43" s="241"/>
    </row>
    <row r="44" spans="1:12" x14ac:dyDescent="0.2">
      <c r="A44" s="242" t="str">
        <f>_xlfn.CONCAT(gestion!W11," 3")</f>
        <v>Internationale 3</v>
      </c>
      <c r="B44" s="812"/>
      <c r="C44" s="813"/>
      <c r="D44" s="813" t="s">
        <v>45</v>
      </c>
      <c r="E44" s="813"/>
      <c r="F44" s="813"/>
      <c r="G44" s="814"/>
      <c r="H44" s="814"/>
      <c r="I44" s="814"/>
      <c r="J44" s="815">
        <f>IF(L44="oui",20,IF(ISTEXT(G44)=TRUE,0,IF(G44&gt;=1,IF(G44&gt;=11,3,HLOOKUP(G44,tableau!$C$16:$L$18,3,FALSE)),0)))</f>
        <v>0</v>
      </c>
      <c r="K44" s="815"/>
      <c r="L44" s="243"/>
    </row>
    <row r="45" spans="1:12" ht="13.5" thickBot="1" x14ac:dyDescent="0.25">
      <c r="A45" s="225"/>
      <c r="B45" s="225"/>
      <c r="E45" s="222"/>
      <c r="F45" s="222"/>
      <c r="G45" s="785" t="s">
        <v>36</v>
      </c>
      <c r="H45" s="785"/>
      <c r="I45" s="785"/>
      <c r="J45" s="783">
        <f>SUM(J33:J44)</f>
        <v>0</v>
      </c>
      <c r="K45" s="783"/>
    </row>
    <row r="46" spans="1:12" ht="13.5" thickTop="1" x14ac:dyDescent="0.2">
      <c r="A46" s="225"/>
      <c r="B46" s="222"/>
      <c r="C46" s="222"/>
      <c r="D46" s="244"/>
      <c r="E46" s="244"/>
      <c r="F46" s="226"/>
    </row>
    <row r="49" spans="2:13" x14ac:dyDescent="0.2">
      <c r="B49" s="780" t="s">
        <v>52</v>
      </c>
      <c r="C49" s="780"/>
      <c r="D49" s="780"/>
      <c r="E49" s="780"/>
      <c r="F49" s="780"/>
      <c r="H49" s="781" t="str">
        <f>+'données a remplir'!F8</f>
        <v/>
      </c>
      <c r="I49" s="781"/>
      <c r="J49" s="781"/>
      <c r="K49" s="781"/>
      <c r="L49" s="781"/>
      <c r="M49" s="781"/>
    </row>
    <row r="50" spans="2:13" x14ac:dyDescent="0.2">
      <c r="B50" s="257"/>
      <c r="C50" s="257"/>
      <c r="D50" s="245"/>
      <c r="H50" s="245"/>
      <c r="I50" s="245"/>
      <c r="J50" s="245"/>
    </row>
    <row r="51" spans="2:13" x14ac:dyDescent="0.2">
      <c r="B51" s="780" t="s">
        <v>53</v>
      </c>
      <c r="C51" s="780"/>
      <c r="D51" s="780"/>
      <c r="E51" s="780"/>
      <c r="F51" s="780"/>
      <c r="H51" s="781" t="str">
        <f>+'données a remplir'!F9</f>
        <v/>
      </c>
      <c r="I51" s="781"/>
      <c r="J51" s="781"/>
      <c r="K51" s="781"/>
      <c r="L51" s="781"/>
      <c r="M51" s="781"/>
    </row>
    <row r="52" spans="2:13" x14ac:dyDescent="0.2">
      <c r="B52" s="257"/>
      <c r="C52" s="257"/>
      <c r="D52" s="245"/>
      <c r="H52" s="245"/>
      <c r="I52" s="245"/>
      <c r="J52" s="245"/>
    </row>
    <row r="53" spans="2:13" x14ac:dyDescent="0.2">
      <c r="B53" s="780" t="s">
        <v>54</v>
      </c>
      <c r="C53" s="780"/>
      <c r="D53" s="780"/>
      <c r="E53" s="780"/>
      <c r="F53" s="780"/>
      <c r="H53" s="781" t="str">
        <f>+'données a remplir'!F10</f>
        <v/>
      </c>
      <c r="I53" s="781"/>
      <c r="J53" s="781"/>
      <c r="K53" s="781"/>
      <c r="L53" s="781"/>
      <c r="M53" s="781"/>
    </row>
  </sheetData>
  <sheetProtection algorithmName="SHA-512" hashValue="z1HFehchrTbgj1UQr7fyj3Hoqc6Fvlu7SX+dmJ5zVYgYDcI9CnLics48XWJnfgQZoAqc/N8xETY/c2R4AKYDlg==" saltValue="zShz0gApLr1so0Hv42dq6Q==" spinCount="100000" sheet="1" objects="1" scenarios="1"/>
  <protectedRanges>
    <protectedRange sqref="A42:A44 B33:C44" name="Plage1_1_1_1"/>
    <protectedRange sqref="B8:F10 K8:M10" name="Plage1"/>
    <protectedRange sqref="G33:I44 L37:L39" name="Plage1_2_1"/>
  </protectedRanges>
  <mergeCells count="84">
    <mergeCell ref="B8:F8"/>
    <mergeCell ref="H8:J8"/>
    <mergeCell ref="K8:M8"/>
    <mergeCell ref="D42:F42"/>
    <mergeCell ref="G42:I42"/>
    <mergeCell ref="J42:K42"/>
    <mergeCell ref="K10:M10"/>
    <mergeCell ref="K12:M12"/>
    <mergeCell ref="A27:M27"/>
    <mergeCell ref="A28:M28"/>
    <mergeCell ref="D40:F40"/>
    <mergeCell ref="G40:I40"/>
    <mergeCell ref="J40:K40"/>
    <mergeCell ref="A26:M26"/>
    <mergeCell ref="J32:K32"/>
    <mergeCell ref="B42:C42"/>
    <mergeCell ref="A2:M2"/>
    <mergeCell ref="A3:M3"/>
    <mergeCell ref="A4:M4"/>
    <mergeCell ref="A5:M5"/>
    <mergeCell ref="A6:M6"/>
    <mergeCell ref="B10:F10"/>
    <mergeCell ref="H10:J10"/>
    <mergeCell ref="B11:C11"/>
    <mergeCell ref="F11:G11"/>
    <mergeCell ref="A16:M16"/>
    <mergeCell ref="B12:F12"/>
    <mergeCell ref="H12:J12"/>
    <mergeCell ref="A15:M15"/>
    <mergeCell ref="B20:M20"/>
    <mergeCell ref="D11:E11"/>
    <mergeCell ref="B33:C33"/>
    <mergeCell ref="D33:F33"/>
    <mergeCell ref="G33:I33"/>
    <mergeCell ref="J33:K33"/>
    <mergeCell ref="A31:F31"/>
    <mergeCell ref="B32:C32"/>
    <mergeCell ref="D32:F32"/>
    <mergeCell ref="G32:I32"/>
    <mergeCell ref="B34:C34"/>
    <mergeCell ref="D34:F34"/>
    <mergeCell ref="G34:I34"/>
    <mergeCell ref="J34:K34"/>
    <mergeCell ref="B35:C35"/>
    <mergeCell ref="D35:F35"/>
    <mergeCell ref="G35:I35"/>
    <mergeCell ref="J35:K35"/>
    <mergeCell ref="B36:C36"/>
    <mergeCell ref="D36:F36"/>
    <mergeCell ref="G36:I36"/>
    <mergeCell ref="J36:K36"/>
    <mergeCell ref="J41:K41"/>
    <mergeCell ref="B37:C37"/>
    <mergeCell ref="D37:F37"/>
    <mergeCell ref="G37:I37"/>
    <mergeCell ref="J37:K37"/>
    <mergeCell ref="B38:C38"/>
    <mergeCell ref="D38:F38"/>
    <mergeCell ref="G38:I38"/>
    <mergeCell ref="J38:K38"/>
    <mergeCell ref="B40:C40"/>
    <mergeCell ref="B39:C39"/>
    <mergeCell ref="D39:F39"/>
    <mergeCell ref="G39:I39"/>
    <mergeCell ref="J39:K39"/>
    <mergeCell ref="B43:C43"/>
    <mergeCell ref="G43:I43"/>
    <mergeCell ref="J43:K43"/>
    <mergeCell ref="B51:F51"/>
    <mergeCell ref="H51:M51"/>
    <mergeCell ref="B53:F53"/>
    <mergeCell ref="H53:M53"/>
    <mergeCell ref="B41:C41"/>
    <mergeCell ref="D43:F43"/>
    <mergeCell ref="D41:F41"/>
    <mergeCell ref="G41:I41"/>
    <mergeCell ref="B49:F49"/>
    <mergeCell ref="H49:M49"/>
    <mergeCell ref="J44:K44"/>
    <mergeCell ref="G45:I45"/>
    <mergeCell ref="J45:K45"/>
    <mergeCell ref="B44:C44"/>
    <mergeCell ref="D44:F44"/>
    <mergeCell ref="G44:I44"/>
  </mergeCells>
  <phoneticPr fontId="0" type="noConversion"/>
  <dataValidations count="1">
    <dataValidation type="list" allowBlank="1" showInputMessage="1" showErrorMessage="1" promptTitle="Menu_BYE" sqref="L33:L44" xr:uid="{00000000-0002-0000-0400-000000000000}">
      <formula1>Menu_Bye</formula1>
    </dataValidation>
  </dataValidations>
  <printOptions horizontalCentered="1"/>
  <pageMargins left="0" right="0" top="0.35433070866141736" bottom="0.31496062992125984" header="0.19685039370078741" footer="0.31496062992125984"/>
  <pageSetup scale="90" orientation="portrait" r:id="rId1"/>
  <headerFooter alignWithMargins="0">
    <oddHeader>&amp;LLes Lauréats 2019</oddHeader>
    <oddFooter>&amp;C&amp;14PATINAGE LAURENTIDES&amp;R&amp;A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45FBF4B-D1C2-4BE8-B804-0F4FAE8BC19F}">
          <x14:formula1>
            <xm:f>gestion!$J$21:$J$27</xm:f>
          </x14:formula1>
          <xm:sqref>B33:C44</xm:sqref>
        </x14:dataValidation>
      </x14:dataValidation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tabColor rgb="FF92D050"/>
  </sheetPr>
  <dimension ref="A1:Y45"/>
  <sheetViews>
    <sheetView showGridLines="0" zoomScaleNormal="100" workbookViewId="0">
      <selection activeCell="B11" sqref="B11:E11"/>
    </sheetView>
  </sheetViews>
  <sheetFormatPr baseColWidth="10" defaultRowHeight="12.75" x14ac:dyDescent="0.2"/>
  <cols>
    <col min="1" max="1" width="11.42578125" style="212"/>
    <col min="2" max="2" width="10.5703125" style="212" customWidth="1"/>
    <col min="3" max="6" width="11.42578125" style="212"/>
    <col min="7" max="7" width="6" style="212" customWidth="1"/>
    <col min="8" max="16384" width="11.42578125" style="212"/>
  </cols>
  <sheetData>
    <row r="1" spans="1:11" x14ac:dyDescent="0.2">
      <c r="A1" s="209"/>
      <c r="B1" s="209"/>
      <c r="C1" s="209"/>
      <c r="D1" s="209"/>
      <c r="E1" s="209"/>
      <c r="F1" s="209"/>
      <c r="G1" s="210"/>
      <c r="H1" s="211"/>
      <c r="I1" s="210"/>
      <c r="J1" s="210"/>
      <c r="K1" s="210"/>
    </row>
    <row r="2" spans="1:11" x14ac:dyDescent="0.2">
      <c r="A2" s="796" t="s">
        <v>14</v>
      </c>
      <c r="B2" s="796"/>
      <c r="C2" s="796"/>
      <c r="D2" s="796"/>
      <c r="E2" s="796"/>
      <c r="F2" s="796"/>
      <c r="G2" s="796"/>
      <c r="H2" s="796"/>
      <c r="I2" s="796"/>
      <c r="J2" s="796"/>
      <c r="K2" s="796"/>
    </row>
    <row r="3" spans="1:11" x14ac:dyDescent="0.2">
      <c r="A3" s="796" t="s">
        <v>43</v>
      </c>
      <c r="B3" s="796"/>
      <c r="C3" s="796"/>
      <c r="D3" s="796"/>
      <c r="E3" s="796"/>
      <c r="F3" s="796"/>
      <c r="G3" s="796"/>
      <c r="H3" s="796"/>
      <c r="I3" s="796"/>
      <c r="J3" s="796"/>
      <c r="K3" s="796"/>
    </row>
    <row r="4" spans="1:11" s="214" customFormat="1" x14ac:dyDescent="0.2">
      <c r="A4" s="796" t="str">
        <f>CONCATENATE(gestion!$P$3,gestion!$Q$3,gestion!$P$4,"31 décembre 2019")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</row>
    <row r="5" spans="1:11" s="214" customFormat="1" ht="15.75" customHeight="1" x14ac:dyDescent="0.2">
      <c r="A5" s="801" t="s">
        <v>5</v>
      </c>
      <c r="B5" s="801"/>
      <c r="C5" s="801"/>
      <c r="D5" s="801"/>
      <c r="E5" s="801"/>
      <c r="F5" s="801"/>
      <c r="G5" s="801"/>
      <c r="H5" s="801"/>
      <c r="I5" s="801"/>
      <c r="J5" s="801"/>
      <c r="K5" s="801"/>
    </row>
    <row r="6" spans="1:11" s="214" customFormat="1" ht="15.75" customHeight="1" x14ac:dyDescent="0.2">
      <c r="A6" s="801" t="str">
        <f>gestion!B54</f>
        <v xml:space="preserve">PATINEUR OU PATINEUSE TEST OR </v>
      </c>
      <c r="B6" s="801"/>
      <c r="C6" s="801"/>
      <c r="D6" s="801"/>
      <c r="E6" s="801"/>
      <c r="F6" s="801"/>
      <c r="G6" s="801"/>
      <c r="H6" s="801"/>
      <c r="I6" s="801"/>
      <c r="J6" s="801"/>
      <c r="K6" s="801"/>
    </row>
    <row r="7" spans="1:11" ht="15.75" x14ac:dyDescent="0.2">
      <c r="A7" s="801" t="str">
        <f>gestion!B87</f>
        <v>STYLE LIBRE</v>
      </c>
      <c r="B7" s="801"/>
      <c r="C7" s="801"/>
      <c r="D7" s="801"/>
      <c r="E7" s="801"/>
      <c r="F7" s="801"/>
      <c r="G7" s="801"/>
      <c r="H7" s="801"/>
      <c r="I7" s="801"/>
      <c r="J7" s="801"/>
      <c r="K7" s="801"/>
    </row>
    <row r="8" spans="1:11" ht="20.25" x14ac:dyDescent="0.3">
      <c r="A8" s="891"/>
      <c r="B8" s="891"/>
      <c r="C8" s="891"/>
      <c r="D8" s="891"/>
      <c r="E8" s="891"/>
      <c r="F8" s="891"/>
      <c r="G8" s="891"/>
      <c r="H8" s="891"/>
      <c r="I8" s="891"/>
      <c r="J8" s="891"/>
      <c r="K8" s="891"/>
    </row>
    <row r="9" spans="1:11" x14ac:dyDescent="0.2">
      <c r="A9" s="355"/>
      <c r="B9" s="355"/>
      <c r="C9" s="355"/>
      <c r="D9" s="355"/>
      <c r="E9" s="355"/>
      <c r="F9" s="355"/>
      <c r="G9" s="355"/>
      <c r="H9" s="355"/>
      <c r="I9" s="355"/>
      <c r="J9" s="355"/>
      <c r="K9" s="355"/>
    </row>
    <row r="10" spans="1:11" x14ac:dyDescent="0.2">
      <c r="A10" s="210"/>
      <c r="B10" s="210"/>
      <c r="C10" s="210"/>
      <c r="D10" s="210"/>
      <c r="E10" s="210"/>
      <c r="F10" s="210"/>
      <c r="G10" s="210"/>
      <c r="H10" s="211"/>
      <c r="I10" s="210"/>
      <c r="J10" s="210"/>
      <c r="K10" s="210"/>
    </row>
    <row r="11" spans="1:11" x14ac:dyDescent="0.2">
      <c r="A11" s="216" t="s">
        <v>48</v>
      </c>
      <c r="B11" s="790"/>
      <c r="C11" s="790"/>
      <c r="D11" s="790"/>
      <c r="E11" s="790"/>
      <c r="F11" s="800" t="s">
        <v>51</v>
      </c>
      <c r="G11" s="800"/>
      <c r="H11" s="807"/>
      <c r="I11" s="807"/>
      <c r="J11" s="807"/>
      <c r="K11" s="807"/>
    </row>
    <row r="12" spans="1:11" x14ac:dyDescent="0.2">
      <c r="A12" s="216"/>
      <c r="B12" s="217"/>
      <c r="C12" s="217"/>
      <c r="D12" s="217"/>
      <c r="E12" s="217"/>
      <c r="F12" s="800"/>
      <c r="G12" s="800"/>
      <c r="H12" s="307"/>
      <c r="I12" s="308"/>
      <c r="J12" s="308"/>
      <c r="K12" s="308"/>
    </row>
    <row r="13" spans="1:11" x14ac:dyDescent="0.2">
      <c r="A13" s="216" t="s">
        <v>74</v>
      </c>
      <c r="B13" s="790"/>
      <c r="C13" s="790"/>
      <c r="D13" s="790"/>
      <c r="E13" s="790"/>
      <c r="F13" s="800" t="s">
        <v>13</v>
      </c>
      <c r="G13" s="800"/>
      <c r="H13" s="807"/>
      <c r="I13" s="807"/>
      <c r="J13" s="807"/>
      <c r="K13" s="807"/>
    </row>
    <row r="14" spans="1:11" x14ac:dyDescent="0.2">
      <c r="A14" s="340"/>
      <c r="B14" s="318"/>
      <c r="C14" s="318"/>
      <c r="D14" s="334"/>
      <c r="E14" s="334"/>
      <c r="F14" s="800"/>
      <c r="G14" s="800"/>
      <c r="H14" s="309"/>
      <c r="I14" s="309"/>
      <c r="J14" s="309"/>
      <c r="K14" s="309"/>
    </row>
    <row r="15" spans="1:11" x14ac:dyDescent="0.2">
      <c r="A15" s="791" t="s">
        <v>50</v>
      </c>
      <c r="B15" s="791"/>
      <c r="C15" s="790">
        <f>'données a remplir'!E7</f>
        <v>0</v>
      </c>
      <c r="D15" s="790"/>
      <c r="E15" s="790"/>
      <c r="F15" s="808" t="s">
        <v>380</v>
      </c>
      <c r="G15" s="808"/>
      <c r="H15" s="807">
        <f>'données a remplir'!E6</f>
        <v>0</v>
      </c>
      <c r="I15" s="807" t="str">
        <f>+'données a remplir'!F6</f>
        <v/>
      </c>
      <c r="J15" s="807"/>
      <c r="K15" s="807"/>
    </row>
    <row r="17" spans="1:25" s="357" customFormat="1" x14ac:dyDescent="0.2">
      <c r="A17" s="356" t="s">
        <v>415</v>
      </c>
      <c r="B17" s="221"/>
      <c r="C17" s="221"/>
      <c r="D17" s="220"/>
      <c r="E17" s="222"/>
      <c r="F17" s="222"/>
      <c r="G17" s="210"/>
      <c r="H17" s="211"/>
      <c r="I17" s="210"/>
      <c r="J17" s="210"/>
      <c r="K17" s="210"/>
    </row>
    <row r="18" spans="1:25" s="357" customFormat="1" ht="14.25" x14ac:dyDescent="0.2">
      <c r="A18" s="953" t="str">
        <f>gestion!B78</f>
        <v>PATINEUR ADMISSIBLE ET ENTRAÎNEUR</v>
      </c>
      <c r="B18" s="953"/>
      <c r="C18" s="953"/>
      <c r="D18" s="953"/>
      <c r="E18" s="953"/>
      <c r="F18" s="953"/>
      <c r="G18" s="953"/>
      <c r="H18" s="953"/>
      <c r="I18" s="953"/>
      <c r="J18" s="953"/>
      <c r="K18" s="953"/>
    </row>
    <row r="19" spans="1:25" s="357" customFormat="1" x14ac:dyDescent="0.2">
      <c r="A19" s="945" t="str">
        <f>gestion!B79</f>
        <v>Aucune limite d'âge</v>
      </c>
      <c r="B19" s="945"/>
      <c r="C19" s="945"/>
      <c r="D19" s="945"/>
      <c r="E19" s="945"/>
      <c r="F19" s="945"/>
      <c r="G19" s="945"/>
      <c r="H19" s="945"/>
      <c r="I19" s="945"/>
      <c r="J19" s="945"/>
      <c r="K19" s="945"/>
    </row>
    <row r="20" spans="1:25" s="357" customFormat="1" x14ac:dyDescent="0.2">
      <c r="A20" s="355" t="str">
        <f>_xlfn.CONCAT(gestion!$B$80," ",gestion!$P$3,gestion!$Q$3,gestion!$P$4,"31 décembre 2019")</f>
        <v>Chaque Club enverra la candidature de tous ses athlètes ayant réussi le Test "OR" Du  1 janvier 2019  au  31 décembre 2019</v>
      </c>
      <c r="B20" s="355"/>
      <c r="C20" s="355"/>
      <c r="D20" s="355"/>
      <c r="E20" s="355"/>
      <c r="F20" s="355"/>
      <c r="G20" s="355"/>
      <c r="H20" s="355"/>
      <c r="I20" s="355"/>
      <c r="J20" s="355"/>
      <c r="K20" s="355"/>
    </row>
    <row r="22" spans="1:25" ht="21" customHeight="1" x14ac:dyDescent="0.2"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</row>
    <row r="23" spans="1:25" ht="21" customHeight="1" x14ac:dyDescent="0.25">
      <c r="A23" s="954" t="str">
        <f>gestion!B87</f>
        <v>STYLE LIBRE</v>
      </c>
      <c r="B23" s="954"/>
      <c r="C23" s="954"/>
      <c r="D23" s="954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</row>
    <row r="24" spans="1:25" ht="16.149999999999999" customHeight="1" x14ac:dyDescent="0.25">
      <c r="A24" s="359"/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</row>
    <row r="25" spans="1:25" ht="16.149999999999999" customHeight="1" x14ac:dyDescent="0.2">
      <c r="A25" s="819" t="str">
        <f>+gestion!J84</f>
        <v>Test "OR"</v>
      </c>
      <c r="B25" s="899"/>
      <c r="C25" s="820"/>
      <c r="D25" s="957" t="str">
        <f>gestion!O85</f>
        <v>Éléments</v>
      </c>
      <c r="E25" s="957"/>
      <c r="F25" s="360" t="s">
        <v>1</v>
      </c>
      <c r="G25" s="956"/>
      <c r="H25" s="956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</row>
    <row r="26" spans="1:25" ht="16.899999999999999" customHeight="1" x14ac:dyDescent="0.2">
      <c r="A26" s="955"/>
      <c r="B26" s="955"/>
      <c r="C26" s="838"/>
      <c r="D26" s="957" t="str">
        <f>gestion!O86</f>
        <v>Programme</v>
      </c>
      <c r="E26" s="957"/>
      <c r="F26" s="360" t="s">
        <v>1</v>
      </c>
      <c r="G26" s="956"/>
      <c r="H26" s="956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</row>
    <row r="33" spans="1:11" x14ac:dyDescent="0.2">
      <c r="A33" s="811" t="str">
        <f>+gestion!$B$81</f>
        <v>N.B. :  Joindre une copie très lisible des parties du sommaire de test ou de la certification.</v>
      </c>
      <c r="B33" s="811"/>
      <c r="C33" s="811"/>
      <c r="D33" s="811"/>
      <c r="E33" s="811"/>
      <c r="F33" s="811"/>
      <c r="G33" s="811"/>
      <c r="H33" s="811"/>
      <c r="I33" s="811"/>
      <c r="J33" s="811"/>
      <c r="K33" s="811"/>
    </row>
    <row r="34" spans="1:11" x14ac:dyDescent="0.2">
      <c r="A34" s="255"/>
      <c r="B34" s="255"/>
      <c r="C34" s="255"/>
      <c r="D34" s="255"/>
      <c r="E34" s="255"/>
      <c r="F34" s="255"/>
      <c r="G34" s="255"/>
      <c r="H34" s="255"/>
      <c r="I34" s="255"/>
      <c r="J34" s="255"/>
      <c r="K34" s="255"/>
    </row>
    <row r="35" spans="1:11" x14ac:dyDescent="0.2">
      <c r="A35" s="255"/>
      <c r="B35" s="255"/>
      <c r="C35" s="255"/>
      <c r="D35" s="255"/>
      <c r="E35" s="255"/>
      <c r="F35" s="255"/>
      <c r="G35" s="255"/>
      <c r="H35" s="255"/>
      <c r="I35" s="255"/>
      <c r="J35" s="255"/>
      <c r="K35" s="255"/>
    </row>
    <row r="36" spans="1:11" x14ac:dyDescent="0.2">
      <c r="A36" s="255"/>
      <c r="B36" s="255"/>
      <c r="C36" s="255"/>
      <c r="D36" s="255"/>
      <c r="E36" s="255"/>
      <c r="F36" s="255"/>
      <c r="G36" s="255"/>
      <c r="H36" s="255"/>
      <c r="I36" s="255"/>
      <c r="J36" s="255"/>
      <c r="K36" s="255"/>
    </row>
    <row r="37" spans="1:11" x14ac:dyDescent="0.2">
      <c r="A37" s="255"/>
      <c r="B37" s="255"/>
      <c r="C37" s="255"/>
      <c r="D37" s="255"/>
      <c r="E37" s="255"/>
      <c r="F37" s="255"/>
      <c r="G37" s="255"/>
      <c r="H37" s="255"/>
      <c r="I37" s="255"/>
      <c r="J37" s="255"/>
      <c r="K37" s="255"/>
    </row>
    <row r="38" spans="1:11" x14ac:dyDescent="0.2">
      <c r="A38" s="255"/>
      <c r="B38" s="255"/>
      <c r="C38" s="255"/>
      <c r="D38" s="255"/>
      <c r="E38" s="255"/>
      <c r="F38" s="255"/>
      <c r="G38" s="255"/>
      <c r="H38" s="255"/>
      <c r="I38" s="255"/>
      <c r="J38" s="255"/>
      <c r="K38" s="255"/>
    </row>
    <row r="39" spans="1:11" x14ac:dyDescent="0.2">
      <c r="A39" s="255"/>
      <c r="B39" s="255"/>
      <c r="C39" s="255"/>
      <c r="D39" s="255"/>
      <c r="E39" s="255"/>
      <c r="F39" s="255"/>
      <c r="G39" s="255"/>
      <c r="H39" s="255"/>
      <c r="I39" s="255"/>
      <c r="J39" s="255"/>
      <c r="K39" s="255"/>
    </row>
    <row r="40" spans="1:11" x14ac:dyDescent="0.2">
      <c r="A40" s="210"/>
      <c r="B40" s="210"/>
      <c r="C40" s="210"/>
      <c r="D40" s="210"/>
      <c r="E40" s="210"/>
      <c r="F40" s="210"/>
      <c r="G40" s="210"/>
      <c r="H40" s="210"/>
      <c r="I40" s="210"/>
      <c r="J40" s="210"/>
      <c r="K40" s="210"/>
    </row>
    <row r="41" spans="1:11" x14ac:dyDescent="0.2">
      <c r="B41" s="210"/>
      <c r="C41" s="460" t="s">
        <v>52</v>
      </c>
      <c r="D41" s="460"/>
      <c r="E41" s="210"/>
      <c r="F41" s="325" t="str">
        <f>+'données a remplir'!$F$8</f>
        <v/>
      </c>
      <c r="G41" s="325"/>
      <c r="H41" s="325"/>
      <c r="I41" s="361"/>
      <c r="J41" s="361"/>
    </row>
    <row r="42" spans="1:11" x14ac:dyDescent="0.2">
      <c r="B42" s="210"/>
      <c r="C42" s="460"/>
      <c r="D42" s="245"/>
      <c r="E42" s="210"/>
      <c r="F42" s="245"/>
      <c r="G42" s="245"/>
      <c r="H42" s="245"/>
      <c r="I42" s="221"/>
      <c r="J42" s="221"/>
    </row>
    <row r="43" spans="1:11" x14ac:dyDescent="0.2">
      <c r="B43" s="210"/>
      <c r="C43" s="460" t="s">
        <v>53</v>
      </c>
      <c r="D43" s="460"/>
      <c r="E43" s="210"/>
      <c r="F43" s="325" t="str">
        <f>+'données a remplir'!$F$9</f>
        <v/>
      </c>
      <c r="G43" s="325"/>
      <c r="H43" s="325"/>
      <c r="I43" s="361"/>
      <c r="J43" s="361"/>
    </row>
    <row r="44" spans="1:11" x14ac:dyDescent="0.2">
      <c r="B44" s="210"/>
      <c r="C44" s="460"/>
      <c r="D44" s="245"/>
      <c r="E44" s="210"/>
      <c r="F44" s="245"/>
      <c r="G44" s="245"/>
      <c r="H44" s="245"/>
      <c r="I44" s="221"/>
      <c r="J44" s="221"/>
    </row>
    <row r="45" spans="1:11" x14ac:dyDescent="0.2">
      <c r="B45" s="210"/>
      <c r="C45" s="460" t="s">
        <v>54</v>
      </c>
      <c r="D45" s="460"/>
      <c r="E45" s="210"/>
      <c r="F45" s="325" t="str">
        <f>+'données a remplir'!$F$10</f>
        <v/>
      </c>
      <c r="G45" s="325"/>
      <c r="H45" s="325"/>
      <c r="I45" s="361"/>
      <c r="J45" s="361"/>
    </row>
  </sheetData>
  <sheetProtection algorithmName="SHA-512" hashValue="TxINIvwAiGhD8zNU/oAoaC3N2WHxETvmSuYXna+qMBVJGGN8wB+O94jK0eiBnXK6vRslrqqlH//nNj6IKYu54A==" saltValue="sWvdCk4GQa5hs1L4aOMbxw==" spinCount="100000" sheet="1"/>
  <protectedRanges>
    <protectedRange sqref="G25:H26" name="Plage1_1"/>
    <protectedRange sqref="H11:K13 B11:E13" name="Plage1_3"/>
  </protectedRanges>
  <mergeCells count="29">
    <mergeCell ref="A33:K33"/>
    <mergeCell ref="A23:D23"/>
    <mergeCell ref="D25:E25"/>
    <mergeCell ref="G25:H25"/>
    <mergeCell ref="A26:C26"/>
    <mergeCell ref="D26:E26"/>
    <mergeCell ref="G26:H26"/>
    <mergeCell ref="A25:C25"/>
    <mergeCell ref="H11:K11"/>
    <mergeCell ref="F12:G12"/>
    <mergeCell ref="F13:G13"/>
    <mergeCell ref="A15:B15"/>
    <mergeCell ref="A19:K19"/>
    <mergeCell ref="A2:K2"/>
    <mergeCell ref="A3:K3"/>
    <mergeCell ref="A4:K4"/>
    <mergeCell ref="A5:K5"/>
    <mergeCell ref="A18:K18"/>
    <mergeCell ref="F14:G14"/>
    <mergeCell ref="B13:E13"/>
    <mergeCell ref="B11:E11"/>
    <mergeCell ref="H13:K13"/>
    <mergeCell ref="C15:E15"/>
    <mergeCell ref="A6:K6"/>
    <mergeCell ref="A7:K7"/>
    <mergeCell ref="A8:K8"/>
    <mergeCell ref="F15:G15"/>
    <mergeCell ref="H15:K15"/>
    <mergeCell ref="F11:G11"/>
  </mergeCells>
  <printOptions horizontalCentered="1"/>
  <pageMargins left="0" right="0" top="0.74803149606299213" bottom="0.74803149606299213" header="0.31496062992125984" footer="0.31496062992125984"/>
  <pageSetup scale="87" orientation="portrait" r:id="rId1"/>
  <headerFooter>
    <oddHeader>&amp;LLauréats 2019</oddHeader>
    <oddFooter>&amp;C&amp;14PATINAGE LAURENTIDES&amp;R&amp;A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tabColor rgb="FF92D050"/>
  </sheetPr>
  <dimension ref="A1:Y45"/>
  <sheetViews>
    <sheetView showGridLines="0" zoomScaleNormal="100" workbookViewId="0">
      <selection activeCell="B11" sqref="B11:E11"/>
    </sheetView>
  </sheetViews>
  <sheetFormatPr baseColWidth="10" defaultRowHeight="12.75" x14ac:dyDescent="0.2"/>
  <cols>
    <col min="1" max="1" width="11.42578125" style="212"/>
    <col min="2" max="2" width="10.5703125" style="212" customWidth="1"/>
    <col min="3" max="6" width="11.42578125" style="212"/>
    <col min="7" max="7" width="6" style="212" customWidth="1"/>
    <col min="8" max="16384" width="11.42578125" style="212"/>
  </cols>
  <sheetData>
    <row r="1" spans="1:11" x14ac:dyDescent="0.2">
      <c r="A1" s="209"/>
      <c r="B1" s="209"/>
      <c r="C1" s="209"/>
      <c r="D1" s="209"/>
      <c r="E1" s="209"/>
      <c r="F1" s="209"/>
      <c r="G1" s="210"/>
      <c r="H1" s="211"/>
      <c r="I1" s="210"/>
      <c r="J1" s="210"/>
      <c r="K1" s="210"/>
    </row>
    <row r="2" spans="1:11" x14ac:dyDescent="0.2">
      <c r="A2" s="796" t="s">
        <v>14</v>
      </c>
      <c r="B2" s="796"/>
      <c r="C2" s="796"/>
      <c r="D2" s="796"/>
      <c r="E2" s="796"/>
      <c r="F2" s="796"/>
      <c r="G2" s="796"/>
      <c r="H2" s="796"/>
      <c r="I2" s="796"/>
      <c r="J2" s="796"/>
      <c r="K2" s="796"/>
    </row>
    <row r="3" spans="1:11" x14ac:dyDescent="0.2">
      <c r="A3" s="796" t="s">
        <v>43</v>
      </c>
      <c r="B3" s="796"/>
      <c r="C3" s="796"/>
      <c r="D3" s="796"/>
      <c r="E3" s="796"/>
      <c r="F3" s="796"/>
      <c r="G3" s="796"/>
      <c r="H3" s="796"/>
      <c r="I3" s="796"/>
      <c r="J3" s="796"/>
      <c r="K3" s="796"/>
    </row>
    <row r="4" spans="1:11" s="214" customFormat="1" x14ac:dyDescent="0.2">
      <c r="A4" s="958" t="str">
        <f>CONCATENATE(gestion!$P$3,"1 novembre 2019",gestion!$P$4,gestion!$Q$4)</f>
        <v>Du  1 novembre 2019  au  31 décembre 2019</v>
      </c>
      <c r="B4" s="958"/>
      <c r="C4" s="958"/>
      <c r="D4" s="958"/>
      <c r="E4" s="958"/>
      <c r="F4" s="958"/>
      <c r="G4" s="958"/>
      <c r="H4" s="958"/>
      <c r="I4" s="958"/>
      <c r="J4" s="958"/>
      <c r="K4" s="958"/>
    </row>
    <row r="5" spans="1:11" s="214" customFormat="1" ht="15.75" customHeight="1" x14ac:dyDescent="0.2">
      <c r="A5" s="801" t="s">
        <v>5</v>
      </c>
      <c r="B5" s="801"/>
      <c r="C5" s="801"/>
      <c r="D5" s="801"/>
      <c r="E5" s="801"/>
      <c r="F5" s="801"/>
      <c r="G5" s="801"/>
      <c r="H5" s="801"/>
      <c r="I5" s="801"/>
      <c r="J5" s="801"/>
      <c r="K5" s="801"/>
    </row>
    <row r="6" spans="1:11" s="214" customFormat="1" ht="15.75" customHeight="1" x14ac:dyDescent="0.2">
      <c r="A6" s="801" t="str">
        <f>gestion!B54</f>
        <v xml:space="preserve">PATINEUR OU PATINEUSE TEST OR </v>
      </c>
      <c r="B6" s="801"/>
      <c r="C6" s="801"/>
      <c r="D6" s="801"/>
      <c r="E6" s="801"/>
      <c r="F6" s="801"/>
      <c r="G6" s="801"/>
      <c r="H6" s="801"/>
      <c r="I6" s="801"/>
      <c r="J6" s="801"/>
      <c r="K6" s="801"/>
    </row>
    <row r="7" spans="1:11" ht="15.75" x14ac:dyDescent="0.2">
      <c r="A7" s="801" t="str">
        <f>gestion!B87</f>
        <v>STYLE LIBRE</v>
      </c>
      <c r="B7" s="801"/>
      <c r="C7" s="801"/>
      <c r="D7" s="801"/>
      <c r="E7" s="801"/>
      <c r="F7" s="801"/>
      <c r="G7" s="801"/>
      <c r="H7" s="801"/>
      <c r="I7" s="801"/>
      <c r="J7" s="801"/>
      <c r="K7" s="801"/>
    </row>
    <row r="8" spans="1:11" ht="20.25" x14ac:dyDescent="0.3">
      <c r="A8" s="891"/>
      <c r="B8" s="891"/>
      <c r="C8" s="891"/>
      <c r="D8" s="891"/>
      <c r="E8" s="891"/>
      <c r="F8" s="891"/>
      <c r="G8" s="891"/>
      <c r="H8" s="891"/>
      <c r="I8" s="891"/>
      <c r="J8" s="891"/>
      <c r="K8" s="891"/>
    </row>
    <row r="9" spans="1:11" x14ac:dyDescent="0.2">
      <c r="A9" s="467"/>
      <c r="B9" s="467"/>
      <c r="C9" s="467"/>
      <c r="D9" s="467"/>
      <c r="E9" s="467"/>
      <c r="F9" s="467"/>
      <c r="G9" s="467"/>
      <c r="H9" s="467"/>
      <c r="I9" s="467"/>
      <c r="J9" s="467"/>
      <c r="K9" s="467"/>
    </row>
    <row r="10" spans="1:11" x14ac:dyDescent="0.2">
      <c r="A10" s="210"/>
      <c r="B10" s="210"/>
      <c r="C10" s="210"/>
      <c r="D10" s="210"/>
      <c r="E10" s="210"/>
      <c r="F10" s="210"/>
      <c r="G10" s="210"/>
      <c r="H10" s="211"/>
      <c r="I10" s="210"/>
      <c r="J10" s="210"/>
      <c r="K10" s="210"/>
    </row>
    <row r="11" spans="1:11" x14ac:dyDescent="0.2">
      <c r="A11" s="216" t="s">
        <v>48</v>
      </c>
      <c r="B11" s="790"/>
      <c r="C11" s="790"/>
      <c r="D11" s="790"/>
      <c r="E11" s="790"/>
      <c r="F11" s="800" t="s">
        <v>51</v>
      </c>
      <c r="G11" s="800"/>
      <c r="H11" s="807"/>
      <c r="I11" s="807"/>
      <c r="J11" s="807"/>
      <c r="K11" s="807"/>
    </row>
    <row r="12" spans="1:11" x14ac:dyDescent="0.2">
      <c r="A12" s="216"/>
      <c r="B12" s="217"/>
      <c r="C12" s="217"/>
      <c r="D12" s="217"/>
      <c r="E12" s="217"/>
      <c r="F12" s="800"/>
      <c r="G12" s="800"/>
      <c r="H12" s="307"/>
      <c r="I12" s="308"/>
      <c r="J12" s="308"/>
      <c r="K12" s="308"/>
    </row>
    <row r="13" spans="1:11" x14ac:dyDescent="0.2">
      <c r="A13" s="216" t="s">
        <v>74</v>
      </c>
      <c r="B13" s="790"/>
      <c r="C13" s="790"/>
      <c r="D13" s="790"/>
      <c r="E13" s="790"/>
      <c r="F13" s="800" t="s">
        <v>13</v>
      </c>
      <c r="G13" s="800"/>
      <c r="H13" s="807"/>
      <c r="I13" s="807"/>
      <c r="J13" s="807"/>
      <c r="K13" s="807"/>
    </row>
    <row r="14" spans="1:11" x14ac:dyDescent="0.2">
      <c r="A14" s="461"/>
      <c r="B14" s="318"/>
      <c r="C14" s="318"/>
      <c r="D14" s="466"/>
      <c r="E14" s="466"/>
      <c r="F14" s="800"/>
      <c r="G14" s="800"/>
      <c r="H14" s="309"/>
      <c r="I14" s="309"/>
      <c r="J14" s="309"/>
      <c r="K14" s="309"/>
    </row>
    <row r="15" spans="1:11" x14ac:dyDescent="0.2">
      <c r="A15" s="791" t="s">
        <v>50</v>
      </c>
      <c r="B15" s="791"/>
      <c r="C15" s="790">
        <f>'données a remplir'!E7</f>
        <v>0</v>
      </c>
      <c r="D15" s="790"/>
      <c r="E15" s="790"/>
      <c r="F15" s="808" t="s">
        <v>380</v>
      </c>
      <c r="G15" s="808"/>
      <c r="H15" s="807">
        <f>'données a remplir'!E6</f>
        <v>0</v>
      </c>
      <c r="I15" s="807" t="str">
        <f>+'données a remplir'!F6</f>
        <v/>
      </c>
      <c r="J15" s="807"/>
      <c r="K15" s="807"/>
    </row>
    <row r="17" spans="1:25" s="357" customFormat="1" x14ac:dyDescent="0.2">
      <c r="A17" s="356" t="s">
        <v>415</v>
      </c>
      <c r="B17" s="221"/>
      <c r="C17" s="221"/>
      <c r="D17" s="220"/>
      <c r="E17" s="222"/>
      <c r="F17" s="222"/>
      <c r="G17" s="210"/>
      <c r="H17" s="211"/>
      <c r="I17" s="210"/>
      <c r="J17" s="210"/>
      <c r="K17" s="210"/>
    </row>
    <row r="18" spans="1:25" s="357" customFormat="1" ht="14.25" x14ac:dyDescent="0.2">
      <c r="A18" s="953" t="str">
        <f>gestion!B78</f>
        <v>PATINEUR ADMISSIBLE ET ENTRAÎNEUR</v>
      </c>
      <c r="B18" s="953"/>
      <c r="C18" s="953"/>
      <c r="D18" s="953"/>
      <c r="E18" s="953"/>
      <c r="F18" s="953"/>
      <c r="G18" s="953"/>
      <c r="H18" s="953"/>
      <c r="I18" s="953"/>
      <c r="J18" s="953"/>
      <c r="K18" s="953"/>
    </row>
    <row r="19" spans="1:25" s="357" customFormat="1" x14ac:dyDescent="0.2">
      <c r="A19" s="945" t="str">
        <f>gestion!B79</f>
        <v>Aucune limite d'âge</v>
      </c>
      <c r="B19" s="945"/>
      <c r="C19" s="945"/>
      <c r="D19" s="945"/>
      <c r="E19" s="945"/>
      <c r="F19" s="945"/>
      <c r="G19" s="945"/>
      <c r="H19" s="945"/>
      <c r="I19" s="945"/>
      <c r="J19" s="945"/>
      <c r="K19" s="945"/>
    </row>
    <row r="20" spans="1:25" s="357" customFormat="1" x14ac:dyDescent="0.2">
      <c r="A20" s="467" t="str">
        <f>_xlfn.CONCAT(gestion!$B$80," du 1 novembre 2019",gestion!$P$4,gestion!$Q$4)</f>
        <v>Chaque Club enverra la candidature de tous ses athlètes ayant réussi le Test "OR" du 1 novembre 2019  au  31 décembre 2019</v>
      </c>
      <c r="B20" s="467"/>
      <c r="C20" s="467"/>
      <c r="D20" s="467"/>
      <c r="E20" s="467"/>
      <c r="F20" s="467"/>
      <c r="G20" s="467"/>
      <c r="H20" s="467"/>
      <c r="I20" s="467"/>
      <c r="J20" s="467"/>
      <c r="K20" s="467"/>
    </row>
    <row r="22" spans="1:25" ht="21" customHeight="1" x14ac:dyDescent="0.2"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</row>
    <row r="23" spans="1:25" ht="21" customHeight="1" x14ac:dyDescent="0.25">
      <c r="A23" s="954" t="str">
        <f>gestion!B87</f>
        <v>STYLE LIBRE</v>
      </c>
      <c r="B23" s="954"/>
      <c r="C23" s="954"/>
      <c r="D23" s="954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</row>
    <row r="24" spans="1:25" ht="16.149999999999999" customHeight="1" x14ac:dyDescent="0.25">
      <c r="A24" s="359"/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</row>
    <row r="25" spans="1:25" ht="16.149999999999999" customHeight="1" x14ac:dyDescent="0.2">
      <c r="A25" s="819" t="str">
        <f>+gestion!J84</f>
        <v>Test "OR"</v>
      </c>
      <c r="B25" s="899"/>
      <c r="C25" s="820"/>
      <c r="D25" s="957" t="str">
        <f>gestion!P90</f>
        <v>Éléments Star 10</v>
      </c>
      <c r="E25" s="957"/>
      <c r="F25" s="360" t="s">
        <v>1</v>
      </c>
      <c r="G25" s="956"/>
      <c r="H25" s="956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</row>
    <row r="26" spans="1:25" ht="16.899999999999999" customHeight="1" x14ac:dyDescent="0.2">
      <c r="A26" s="955"/>
      <c r="B26" s="955"/>
      <c r="C26" s="838"/>
      <c r="D26" s="957" t="str">
        <f>gestion!P91</f>
        <v>Programme Or</v>
      </c>
      <c r="E26" s="957"/>
      <c r="F26" s="360" t="s">
        <v>1</v>
      </c>
      <c r="G26" s="956"/>
      <c r="H26" s="956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</row>
    <row r="33" spans="1:11" x14ac:dyDescent="0.2">
      <c r="A33" s="811" t="str">
        <f>+gestion!$B$81</f>
        <v>N.B. :  Joindre une copie très lisible des parties du sommaire de test ou de la certification.</v>
      </c>
      <c r="B33" s="811"/>
      <c r="C33" s="811"/>
      <c r="D33" s="811"/>
      <c r="E33" s="811"/>
      <c r="F33" s="811"/>
      <c r="G33" s="811"/>
      <c r="H33" s="811"/>
      <c r="I33" s="811"/>
      <c r="J33" s="811"/>
      <c r="K33" s="811"/>
    </row>
    <row r="34" spans="1:11" x14ac:dyDescent="0.2">
      <c r="A34" s="255"/>
      <c r="B34" s="255"/>
      <c r="C34" s="255"/>
      <c r="D34" s="255"/>
      <c r="E34" s="255"/>
      <c r="F34" s="255"/>
      <c r="G34" s="255"/>
      <c r="H34" s="255"/>
      <c r="I34" s="255"/>
      <c r="J34" s="255"/>
      <c r="K34" s="255"/>
    </row>
    <row r="35" spans="1:11" x14ac:dyDescent="0.2">
      <c r="A35" s="255"/>
      <c r="B35" s="255"/>
      <c r="C35" s="255"/>
      <c r="D35" s="255"/>
      <c r="E35" s="255"/>
      <c r="F35" s="255"/>
      <c r="G35" s="255"/>
      <c r="H35" s="255"/>
      <c r="I35" s="255"/>
      <c r="J35" s="255"/>
      <c r="K35" s="255"/>
    </row>
    <row r="36" spans="1:11" x14ac:dyDescent="0.2">
      <c r="A36" s="255"/>
      <c r="B36" s="255"/>
      <c r="C36" s="255"/>
      <c r="D36" s="255"/>
      <c r="E36" s="255"/>
      <c r="F36" s="255"/>
      <c r="G36" s="255"/>
      <c r="H36" s="255"/>
      <c r="I36" s="255"/>
      <c r="J36" s="255"/>
      <c r="K36" s="255"/>
    </row>
    <row r="37" spans="1:11" x14ac:dyDescent="0.2">
      <c r="A37" s="255"/>
      <c r="B37" s="255"/>
      <c r="C37" s="255"/>
      <c r="D37" s="255"/>
      <c r="E37" s="255"/>
      <c r="F37" s="255"/>
      <c r="G37" s="255"/>
      <c r="H37" s="255"/>
      <c r="I37" s="255"/>
      <c r="J37" s="255"/>
      <c r="K37" s="255"/>
    </row>
    <row r="38" spans="1:11" x14ac:dyDescent="0.2">
      <c r="A38" s="255"/>
      <c r="B38" s="255"/>
      <c r="C38" s="255"/>
      <c r="D38" s="255"/>
      <c r="E38" s="255"/>
      <c r="F38" s="255"/>
      <c r="G38" s="255"/>
      <c r="H38" s="255"/>
      <c r="I38" s="255"/>
      <c r="J38" s="255"/>
      <c r="K38" s="255"/>
    </row>
    <row r="39" spans="1:11" x14ac:dyDescent="0.2">
      <c r="A39" s="255"/>
      <c r="B39" s="255"/>
      <c r="C39" s="255"/>
      <c r="D39" s="255"/>
      <c r="E39" s="255"/>
      <c r="F39" s="255"/>
      <c r="G39" s="255"/>
      <c r="H39" s="255"/>
      <c r="I39" s="255"/>
      <c r="J39" s="255"/>
      <c r="K39" s="255"/>
    </row>
    <row r="40" spans="1:11" x14ac:dyDescent="0.2">
      <c r="A40" s="210"/>
      <c r="B40" s="210"/>
      <c r="C40" s="210"/>
      <c r="D40" s="210"/>
      <c r="E40" s="210"/>
      <c r="F40" s="210"/>
      <c r="G40" s="210"/>
      <c r="H40" s="210"/>
      <c r="I40" s="210"/>
      <c r="J40" s="210"/>
      <c r="K40" s="210"/>
    </row>
    <row r="41" spans="1:11" x14ac:dyDescent="0.2">
      <c r="B41" s="210"/>
      <c r="C41" s="460" t="s">
        <v>52</v>
      </c>
      <c r="D41" s="460"/>
      <c r="E41" s="210"/>
      <c r="F41" s="325" t="str">
        <f>+'données a remplir'!$F$8</f>
        <v/>
      </c>
      <c r="G41" s="325"/>
      <c r="H41" s="325"/>
      <c r="I41" s="361"/>
      <c r="J41" s="361"/>
    </row>
    <row r="42" spans="1:11" x14ac:dyDescent="0.2">
      <c r="B42" s="210"/>
      <c r="C42" s="460"/>
      <c r="D42" s="245"/>
      <c r="E42" s="210"/>
      <c r="F42" s="245"/>
      <c r="G42" s="245"/>
      <c r="H42" s="245"/>
      <c r="I42" s="221"/>
      <c r="J42" s="221"/>
    </row>
    <row r="43" spans="1:11" x14ac:dyDescent="0.2">
      <c r="B43" s="210"/>
      <c r="C43" s="460" t="s">
        <v>53</v>
      </c>
      <c r="D43" s="460"/>
      <c r="E43" s="210"/>
      <c r="F43" s="325" t="str">
        <f>+'données a remplir'!$F$9</f>
        <v/>
      </c>
      <c r="G43" s="325"/>
      <c r="H43" s="325"/>
      <c r="I43" s="361"/>
      <c r="J43" s="361"/>
    </row>
    <row r="44" spans="1:11" x14ac:dyDescent="0.2">
      <c r="B44" s="210"/>
      <c r="C44" s="460"/>
      <c r="D44" s="245"/>
      <c r="E44" s="210"/>
      <c r="F44" s="245"/>
      <c r="G44" s="245"/>
      <c r="H44" s="245"/>
      <c r="I44" s="221"/>
      <c r="J44" s="221"/>
    </row>
    <row r="45" spans="1:11" x14ac:dyDescent="0.2">
      <c r="B45" s="210"/>
      <c r="C45" s="460" t="s">
        <v>54</v>
      </c>
      <c r="D45" s="460"/>
      <c r="E45" s="210"/>
      <c r="F45" s="325" t="str">
        <f>+'données a remplir'!$F$10</f>
        <v/>
      </c>
      <c r="G45" s="325"/>
      <c r="H45" s="325"/>
      <c r="I45" s="361"/>
      <c r="J45" s="361"/>
    </row>
  </sheetData>
  <sheetProtection password="FD20" sheet="1"/>
  <protectedRanges>
    <protectedRange sqref="H11:K13 B11:E13" name="Plage1_3"/>
    <protectedRange sqref="G25:H26" name="Plage1_1"/>
  </protectedRanges>
  <mergeCells count="29">
    <mergeCell ref="A33:K33"/>
    <mergeCell ref="A19:K19"/>
    <mergeCell ref="A23:D23"/>
    <mergeCell ref="A25:C25"/>
    <mergeCell ref="D25:E25"/>
    <mergeCell ref="G25:H25"/>
    <mergeCell ref="A26:C26"/>
    <mergeCell ref="D26:E26"/>
    <mergeCell ref="G26:H26"/>
    <mergeCell ref="A15:B15"/>
    <mergeCell ref="C15:E15"/>
    <mergeCell ref="F15:G15"/>
    <mergeCell ref="H15:K15"/>
    <mergeCell ref="A18:K18"/>
    <mergeCell ref="F12:G12"/>
    <mergeCell ref="B13:E13"/>
    <mergeCell ref="F13:G13"/>
    <mergeCell ref="H13:K13"/>
    <mergeCell ref="F14:G14"/>
    <mergeCell ref="A7:K7"/>
    <mergeCell ref="A8:K8"/>
    <mergeCell ref="B11:E11"/>
    <mergeCell ref="F11:G11"/>
    <mergeCell ref="H11:K11"/>
    <mergeCell ref="A2:K2"/>
    <mergeCell ref="A3:K3"/>
    <mergeCell ref="A4:K4"/>
    <mergeCell ref="A5:K5"/>
    <mergeCell ref="A6:K6"/>
  </mergeCells>
  <printOptions horizontalCentered="1"/>
  <pageMargins left="0" right="0" top="0.55118110236220474" bottom="0.35433070866141736" header="0.31496062992125984" footer="0.31496062992125984"/>
  <pageSetup scale="87" orientation="portrait" horizontalDpi="4294967295" verticalDpi="4294967295" r:id="rId1"/>
  <headerFooter>
    <oddHeader>&amp;LLauréats 2019</oddHeader>
    <oddFooter>&amp;C&amp;14PATINAGE LAURENTIDES&amp;R&amp;A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tabColor rgb="FF92D050"/>
  </sheetPr>
  <dimension ref="A1:X45"/>
  <sheetViews>
    <sheetView showGridLines="0" zoomScaleNormal="100" workbookViewId="0">
      <selection activeCell="B11" sqref="B11:E11"/>
    </sheetView>
  </sheetViews>
  <sheetFormatPr baseColWidth="10" defaultRowHeight="12.75" x14ac:dyDescent="0.2"/>
  <cols>
    <col min="1" max="6" width="11.42578125" style="212"/>
    <col min="7" max="7" width="7.85546875" style="212" customWidth="1"/>
    <col min="8" max="16384" width="11.42578125" style="212"/>
  </cols>
  <sheetData>
    <row r="1" spans="1:10" x14ac:dyDescent="0.2">
      <c r="A1" s="209"/>
      <c r="B1" s="209"/>
      <c r="C1" s="209"/>
      <c r="D1" s="209"/>
      <c r="E1" s="209"/>
      <c r="F1" s="209"/>
      <c r="G1" s="210"/>
      <c r="H1" s="211"/>
      <c r="I1" s="210"/>
      <c r="J1" s="210"/>
    </row>
    <row r="2" spans="1:10" x14ac:dyDescent="0.2">
      <c r="A2" s="796" t="s">
        <v>14</v>
      </c>
      <c r="B2" s="796"/>
      <c r="C2" s="796"/>
      <c r="D2" s="796"/>
      <c r="E2" s="796"/>
      <c r="F2" s="796"/>
      <c r="G2" s="796"/>
      <c r="H2" s="796"/>
      <c r="I2" s="796"/>
      <c r="J2" s="796"/>
    </row>
    <row r="3" spans="1:10" x14ac:dyDescent="0.2">
      <c r="A3" s="796" t="s">
        <v>43</v>
      </c>
      <c r="B3" s="796"/>
      <c r="C3" s="796"/>
      <c r="D3" s="796"/>
      <c r="E3" s="796"/>
      <c r="F3" s="796"/>
      <c r="G3" s="796"/>
      <c r="H3" s="796"/>
      <c r="I3" s="796"/>
      <c r="J3" s="796"/>
    </row>
    <row r="4" spans="1:10" s="214" customFormat="1" x14ac:dyDescent="0.2">
      <c r="A4" s="796" t="str">
        <f>CONCATENATE(gestion!$P$3,gestion!$Q$3,gestion!$P$4,"31 octobre 2019")</f>
        <v>Du  1 janvier 2019  au  31 octobre 2019</v>
      </c>
      <c r="B4" s="796"/>
      <c r="C4" s="796"/>
      <c r="D4" s="796"/>
      <c r="E4" s="796"/>
      <c r="F4" s="796"/>
      <c r="G4" s="796"/>
      <c r="H4" s="796"/>
      <c r="I4" s="796"/>
      <c r="J4" s="796"/>
    </row>
    <row r="5" spans="1:10" s="214" customFormat="1" ht="15.75" customHeight="1" x14ac:dyDescent="0.2">
      <c r="A5" s="801" t="s">
        <v>5</v>
      </c>
      <c r="B5" s="801"/>
      <c r="C5" s="801"/>
      <c r="D5" s="801"/>
      <c r="E5" s="801"/>
      <c r="F5" s="801"/>
      <c r="G5" s="801"/>
      <c r="H5" s="801"/>
      <c r="I5" s="801"/>
      <c r="J5" s="801"/>
    </row>
    <row r="6" spans="1:10" s="214" customFormat="1" ht="15.75" customHeight="1" x14ac:dyDescent="0.2">
      <c r="A6" s="801" t="str">
        <f>gestion!B54</f>
        <v xml:space="preserve">PATINEUR OU PATINEUSE TEST OR </v>
      </c>
      <c r="B6" s="801"/>
      <c r="C6" s="801"/>
      <c r="D6" s="801"/>
      <c r="E6" s="801"/>
      <c r="F6" s="801"/>
      <c r="G6" s="801"/>
      <c r="H6" s="801"/>
      <c r="I6" s="801"/>
      <c r="J6" s="801"/>
    </row>
    <row r="7" spans="1:10" ht="15.75" x14ac:dyDescent="0.2">
      <c r="A7" s="801" t="str">
        <f>gestion!B88</f>
        <v>DANSE</v>
      </c>
      <c r="B7" s="801"/>
      <c r="C7" s="801"/>
      <c r="D7" s="801"/>
      <c r="E7" s="801"/>
      <c r="F7" s="801"/>
      <c r="G7" s="801"/>
      <c r="H7" s="801"/>
      <c r="I7" s="801"/>
      <c r="J7" s="801"/>
    </row>
    <row r="8" spans="1:10" ht="15.75" x14ac:dyDescent="0.2">
      <c r="A8" s="801" t="s">
        <v>512</v>
      </c>
      <c r="B8" s="801"/>
      <c r="C8" s="801"/>
      <c r="D8" s="801"/>
      <c r="E8" s="801"/>
      <c r="F8" s="801"/>
      <c r="G8" s="801"/>
      <c r="H8" s="801"/>
      <c r="I8" s="801"/>
      <c r="J8" s="801"/>
    </row>
    <row r="9" spans="1:10" x14ac:dyDescent="0.2">
      <c r="A9" s="355"/>
      <c r="B9" s="355"/>
      <c r="C9" s="355"/>
      <c r="D9" s="355"/>
      <c r="E9" s="355"/>
      <c r="F9" s="355"/>
      <c r="G9" s="355"/>
      <c r="H9" s="355"/>
      <c r="I9" s="355"/>
      <c r="J9" s="355"/>
    </row>
    <row r="10" spans="1:10" x14ac:dyDescent="0.2">
      <c r="A10" s="210"/>
      <c r="B10" s="210"/>
      <c r="C10" s="210"/>
      <c r="D10" s="210"/>
      <c r="E10" s="210"/>
      <c r="F10" s="210"/>
      <c r="G10" s="210"/>
      <c r="H10" s="211"/>
      <c r="I10" s="210"/>
      <c r="J10" s="210"/>
    </row>
    <row r="11" spans="1:10" x14ac:dyDescent="0.2">
      <c r="A11" s="216" t="s">
        <v>48</v>
      </c>
      <c r="B11" s="790"/>
      <c r="C11" s="790"/>
      <c r="D11" s="790"/>
      <c r="E11" s="790"/>
      <c r="F11" s="800" t="s">
        <v>51</v>
      </c>
      <c r="G11" s="800"/>
      <c r="H11" s="807"/>
      <c r="I11" s="807"/>
      <c r="J11" s="807"/>
    </row>
    <row r="12" spans="1:10" x14ac:dyDescent="0.2">
      <c r="A12" s="216"/>
      <c r="B12" s="217"/>
      <c r="C12" s="217"/>
      <c r="D12" s="217"/>
      <c r="E12" s="217"/>
      <c r="F12" s="800"/>
      <c r="G12" s="800"/>
      <c r="H12" s="304"/>
      <c r="I12" s="305"/>
      <c r="J12" s="305"/>
    </row>
    <row r="13" spans="1:10" x14ac:dyDescent="0.2">
      <c r="A13" s="216" t="s">
        <v>74</v>
      </c>
      <c r="B13" s="790"/>
      <c r="C13" s="790"/>
      <c r="D13" s="790"/>
      <c r="E13" s="790"/>
      <c r="F13" s="800" t="s">
        <v>13</v>
      </c>
      <c r="G13" s="800"/>
      <c r="H13" s="807"/>
      <c r="I13" s="807"/>
      <c r="J13" s="807"/>
    </row>
    <row r="14" spans="1:10" x14ac:dyDescent="0.2">
      <c r="A14" s="340"/>
      <c r="B14" s="318"/>
      <c r="C14" s="318"/>
      <c r="D14" s="334"/>
      <c r="E14" s="334"/>
      <c r="F14" s="800"/>
      <c r="G14" s="800"/>
      <c r="H14" s="306"/>
      <c r="I14" s="306"/>
      <c r="J14" s="306"/>
    </row>
    <row r="15" spans="1:10" x14ac:dyDescent="0.2">
      <c r="A15" s="800" t="s">
        <v>50</v>
      </c>
      <c r="B15" s="800"/>
      <c r="C15" s="790">
        <f>'données a remplir'!$E$7</f>
        <v>0</v>
      </c>
      <c r="D15" s="790"/>
      <c r="E15" s="790"/>
      <c r="F15" s="808" t="s">
        <v>380</v>
      </c>
      <c r="G15" s="808"/>
      <c r="H15" s="807">
        <f>'données a remplir'!$E$6</f>
        <v>0</v>
      </c>
      <c r="I15" s="807" t="str">
        <f>+'données a remplir'!F6</f>
        <v/>
      </c>
      <c r="J15" s="807"/>
    </row>
    <row r="18" spans="1:24" s="357" customFormat="1" x14ac:dyDescent="0.2">
      <c r="A18" s="356" t="s">
        <v>415</v>
      </c>
      <c r="B18" s="221"/>
      <c r="C18" s="221"/>
      <c r="D18" s="220"/>
      <c r="E18" s="222"/>
      <c r="F18" s="222"/>
      <c r="G18" s="210"/>
      <c r="H18" s="211"/>
      <c r="I18" s="210"/>
      <c r="J18" s="210"/>
    </row>
    <row r="19" spans="1:24" s="357" customFormat="1" ht="14.25" x14ac:dyDescent="0.2">
      <c r="A19" s="953" t="str">
        <f>gestion!B78</f>
        <v>PATINEUR ADMISSIBLE ET ENTRAÎNEUR</v>
      </c>
      <c r="B19" s="953"/>
      <c r="C19" s="953"/>
      <c r="D19" s="953"/>
      <c r="E19" s="953"/>
      <c r="F19" s="953"/>
      <c r="G19" s="953"/>
      <c r="H19" s="953"/>
      <c r="I19" s="953"/>
      <c r="J19" s="953"/>
    </row>
    <row r="20" spans="1:24" s="357" customFormat="1" x14ac:dyDescent="0.2">
      <c r="A20" s="945" t="str">
        <f>gestion!B79</f>
        <v>Aucune limite d'âge</v>
      </c>
      <c r="B20" s="945"/>
      <c r="C20" s="945"/>
      <c r="D20" s="945"/>
      <c r="E20" s="945"/>
      <c r="F20" s="945"/>
      <c r="G20" s="945"/>
      <c r="H20" s="945"/>
      <c r="I20" s="945"/>
      <c r="J20" s="945"/>
    </row>
    <row r="21" spans="1:24" s="357" customFormat="1" x14ac:dyDescent="0.2">
      <c r="A21" s="355" t="str">
        <f>_xlfn.CONCAT(gestion!$B$80," ",gestion!$P$3,gestion!$Q$3," au 31 octobre 2019")</f>
        <v>Chaque Club enverra la candidature de tous ses athlètes ayant réussi le Test "OR" Du  1 janvier 2019 au 31 octobre 2019</v>
      </c>
      <c r="B21" s="355"/>
      <c r="C21" s="355"/>
      <c r="D21" s="355"/>
      <c r="E21" s="355"/>
      <c r="F21" s="355"/>
      <c r="G21" s="355"/>
      <c r="H21" s="355"/>
      <c r="I21" s="355"/>
      <c r="J21" s="355"/>
    </row>
    <row r="22" spans="1:24" s="357" customFormat="1" x14ac:dyDescent="0.2">
      <c r="A22" s="355"/>
      <c r="B22" s="355"/>
      <c r="C22" s="355"/>
      <c r="D22" s="355"/>
      <c r="E22" s="355"/>
      <c r="F22" s="355"/>
      <c r="G22" s="355"/>
      <c r="H22" s="355"/>
      <c r="I22" s="355"/>
      <c r="J22" s="355"/>
    </row>
    <row r="23" spans="1:24" s="357" customFormat="1" x14ac:dyDescent="0.2">
      <c r="A23" s="355"/>
      <c r="B23" s="355"/>
      <c r="C23" s="355"/>
      <c r="D23" s="355"/>
      <c r="E23" s="355"/>
      <c r="F23" s="355"/>
      <c r="G23" s="355"/>
      <c r="H23" s="355"/>
      <c r="I23" s="355"/>
      <c r="J23" s="355"/>
    </row>
    <row r="24" spans="1:24" s="357" customFormat="1" x14ac:dyDescent="0.2">
      <c r="A24" s="355"/>
      <c r="B24" s="355"/>
      <c r="C24" s="355"/>
      <c r="D24" s="355"/>
      <c r="E24" s="355"/>
      <c r="F24" s="355"/>
      <c r="G24" s="355"/>
      <c r="H24" s="355"/>
      <c r="I24" s="355"/>
      <c r="J24" s="355"/>
    </row>
    <row r="25" spans="1:24" ht="21" customHeight="1" x14ac:dyDescent="0.2"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</row>
    <row r="26" spans="1:24" x14ac:dyDescent="0.2">
      <c r="D26" s="970" t="s">
        <v>61</v>
      </c>
      <c r="E26" s="971"/>
      <c r="F26" s="974" t="s">
        <v>39</v>
      </c>
      <c r="G26" s="975"/>
    </row>
    <row r="27" spans="1:24" x14ac:dyDescent="0.2">
      <c r="D27" s="972"/>
      <c r="E27" s="973"/>
      <c r="F27" s="976"/>
      <c r="G27" s="977"/>
    </row>
    <row r="28" spans="1:24" x14ac:dyDescent="0.2">
      <c r="D28" s="817" t="str">
        <f>tableau!E50</f>
        <v>Valse viennoise</v>
      </c>
      <c r="E28" s="818"/>
      <c r="F28" s="968"/>
      <c r="G28" s="969"/>
    </row>
    <row r="29" spans="1:24" x14ac:dyDescent="0.2">
      <c r="D29" s="817" t="str">
        <f>tableau!E51</f>
        <v>Valse Westminster</v>
      </c>
      <c r="E29" s="818"/>
      <c r="F29" s="968"/>
      <c r="G29" s="969"/>
    </row>
    <row r="30" spans="1:24" x14ac:dyDescent="0.2">
      <c r="D30" s="817" t="str">
        <f>tableau!E52</f>
        <v>Quickstep</v>
      </c>
      <c r="E30" s="818"/>
      <c r="F30" s="968"/>
      <c r="G30" s="969"/>
    </row>
    <row r="31" spans="1:24" x14ac:dyDescent="0.2">
      <c r="D31" s="817" t="str">
        <f>tableau!E53</f>
        <v>Tango argentin</v>
      </c>
      <c r="E31" s="818"/>
      <c r="F31" s="968"/>
      <c r="G31" s="969"/>
    </row>
    <row r="32" spans="1:24" x14ac:dyDescent="0.2">
      <c r="D32" s="817" t="str">
        <f>tableau!E54</f>
        <v>Samba argentin</v>
      </c>
      <c r="E32" s="818"/>
      <c r="F32" s="968"/>
      <c r="G32" s="969"/>
    </row>
    <row r="33" spans="1:10" x14ac:dyDescent="0.2">
      <c r="D33" s="817" t="str">
        <f>tableau!E55</f>
        <v>Danse créative or</v>
      </c>
      <c r="E33" s="818"/>
      <c r="F33" s="968"/>
      <c r="G33" s="969"/>
    </row>
    <row r="38" spans="1:10" x14ac:dyDescent="0.2">
      <c r="A38" s="811" t="str">
        <f>+gestion!$B$81</f>
        <v>N.B. :  Joindre une copie très lisible des parties du sommaire de test ou de la certification.</v>
      </c>
      <c r="B38" s="811"/>
      <c r="C38" s="811"/>
      <c r="D38" s="811"/>
      <c r="E38" s="811"/>
      <c r="F38" s="811"/>
      <c r="G38" s="811"/>
      <c r="H38" s="811"/>
      <c r="I38" s="811"/>
      <c r="J38" s="811"/>
    </row>
    <row r="39" spans="1:10" x14ac:dyDescent="0.2">
      <c r="A39" s="210"/>
      <c r="B39" s="210"/>
      <c r="C39" s="210"/>
      <c r="D39" s="210"/>
      <c r="E39" s="210"/>
      <c r="F39" s="210"/>
      <c r="G39" s="210"/>
      <c r="H39" s="210"/>
      <c r="I39" s="210"/>
      <c r="J39" s="210"/>
    </row>
    <row r="40" spans="1:10" x14ac:dyDescent="0.2">
      <c r="B40" s="210"/>
      <c r="C40" s="339" t="s">
        <v>52</v>
      </c>
      <c r="D40" s="339"/>
      <c r="E40" s="210"/>
      <c r="F40" s="325" t="str">
        <f>+'données a remplir'!$F$8</f>
        <v/>
      </c>
      <c r="G40" s="325"/>
      <c r="H40" s="325"/>
      <c r="I40" s="361"/>
      <c r="J40" s="361"/>
    </row>
    <row r="41" spans="1:10" x14ac:dyDescent="0.2">
      <c r="B41" s="210"/>
      <c r="C41" s="339"/>
      <c r="D41" s="245"/>
      <c r="E41" s="210"/>
      <c r="F41" s="245"/>
      <c r="G41" s="245"/>
      <c r="H41" s="245"/>
      <c r="I41" s="221"/>
      <c r="J41" s="221"/>
    </row>
    <row r="42" spans="1:10" x14ac:dyDescent="0.2">
      <c r="B42" s="210"/>
      <c r="C42" s="339" t="s">
        <v>53</v>
      </c>
      <c r="D42" s="339"/>
      <c r="E42" s="210"/>
      <c r="F42" s="325" t="str">
        <f>+'données a remplir'!$F$9</f>
        <v/>
      </c>
      <c r="G42" s="325"/>
      <c r="H42" s="325"/>
      <c r="I42" s="361"/>
      <c r="J42" s="361"/>
    </row>
    <row r="43" spans="1:10" x14ac:dyDescent="0.2">
      <c r="B43" s="210"/>
      <c r="C43" s="339"/>
      <c r="D43" s="245"/>
      <c r="E43" s="210"/>
      <c r="F43" s="245"/>
      <c r="G43" s="245"/>
      <c r="H43" s="245"/>
      <c r="I43" s="221"/>
      <c r="J43" s="221"/>
    </row>
    <row r="44" spans="1:10" x14ac:dyDescent="0.2">
      <c r="B44" s="210"/>
      <c r="C44" s="324" t="s">
        <v>54</v>
      </c>
      <c r="D44" s="324"/>
      <c r="E44" s="210"/>
      <c r="F44" s="325" t="str">
        <f>+'données a remplir'!$F$10</f>
        <v/>
      </c>
      <c r="G44" s="325"/>
      <c r="H44" s="325"/>
      <c r="I44" s="361"/>
      <c r="J44" s="361"/>
    </row>
    <row r="45" spans="1:10" x14ac:dyDescent="0.2">
      <c r="I45" s="362"/>
      <c r="J45" s="362"/>
    </row>
  </sheetData>
  <sheetProtection algorithmName="SHA-512" hashValue="ZxcBDzuezFNSgkK7j5k1DbJldjFInSfJ5R0RpdiYPDfUwXuHXdT9of+P/4N2VNeMWDehBnAJGT4jvHZPDvQz/w==" saltValue="hsYKq1/XaMjidL3s1KojEQ==" spinCount="100000" sheet="1"/>
  <protectedRanges>
    <protectedRange sqref="B11:E13 H11:J13" name="Plage1_3"/>
    <protectedRange sqref="F28:G33" name="Plage1"/>
  </protectedRanges>
  <mergeCells count="36">
    <mergeCell ref="D33:E33"/>
    <mergeCell ref="F33:G33"/>
    <mergeCell ref="A38:J38"/>
    <mergeCell ref="D30:E30"/>
    <mergeCell ref="F30:G30"/>
    <mergeCell ref="D31:E31"/>
    <mergeCell ref="F31:G31"/>
    <mergeCell ref="D32:E32"/>
    <mergeCell ref="F32:G32"/>
    <mergeCell ref="D28:E28"/>
    <mergeCell ref="F28:G28"/>
    <mergeCell ref="D29:E29"/>
    <mergeCell ref="F29:G29"/>
    <mergeCell ref="F15:G15"/>
    <mergeCell ref="D26:E27"/>
    <mergeCell ref="F26:G27"/>
    <mergeCell ref="A19:J19"/>
    <mergeCell ref="A20:J20"/>
    <mergeCell ref="C15:E15"/>
    <mergeCell ref="H15:J15"/>
    <mergeCell ref="A8:J8"/>
    <mergeCell ref="A7:J7"/>
    <mergeCell ref="F14:G14"/>
    <mergeCell ref="A15:B15"/>
    <mergeCell ref="A2:J2"/>
    <mergeCell ref="A3:J3"/>
    <mergeCell ref="A4:J4"/>
    <mergeCell ref="A5:J5"/>
    <mergeCell ref="A6:J6"/>
    <mergeCell ref="F11:G11"/>
    <mergeCell ref="F12:G12"/>
    <mergeCell ref="H11:J11"/>
    <mergeCell ref="B11:E11"/>
    <mergeCell ref="B13:E13"/>
    <mergeCell ref="F13:G13"/>
    <mergeCell ref="H13:J13"/>
  </mergeCells>
  <printOptions horizontalCentered="1"/>
  <pageMargins left="0" right="0" top="0.55118110236220474" bottom="0.35433070866141736" header="0.31496062992125984" footer="0.31496062992125984"/>
  <pageSetup scale="90" orientation="portrait" r:id="rId1"/>
  <headerFooter>
    <oddHeader>&amp;LLauréats 2019</oddHeader>
    <oddFooter>&amp;C&amp;14PATINAGE LAURENTIDES&amp;R&amp;A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M46"/>
  <sheetViews>
    <sheetView showGridLines="0" zoomScaleNormal="100" workbookViewId="0">
      <selection activeCell="B11" sqref="B11:E11"/>
    </sheetView>
  </sheetViews>
  <sheetFormatPr baseColWidth="10" defaultRowHeight="12.75" x14ac:dyDescent="0.2"/>
  <cols>
    <col min="1" max="6" width="11.42578125" style="212"/>
    <col min="7" max="7" width="6.7109375" style="212" customWidth="1"/>
    <col min="8" max="16384" width="11.42578125" style="212"/>
  </cols>
  <sheetData>
    <row r="1" spans="1:10" x14ac:dyDescent="0.2">
      <c r="A1" s="209"/>
      <c r="B1" s="209"/>
      <c r="C1" s="209"/>
      <c r="D1" s="209"/>
      <c r="E1" s="209"/>
      <c r="F1" s="209"/>
      <c r="G1" s="210"/>
      <c r="H1" s="211"/>
      <c r="I1" s="210"/>
      <c r="J1" s="210"/>
    </row>
    <row r="2" spans="1:10" x14ac:dyDescent="0.2">
      <c r="A2" s="796" t="s">
        <v>14</v>
      </c>
      <c r="B2" s="796"/>
      <c r="C2" s="796"/>
      <c r="D2" s="796"/>
      <c r="E2" s="796"/>
      <c r="F2" s="796"/>
      <c r="G2" s="796"/>
      <c r="H2" s="796"/>
      <c r="I2" s="796"/>
      <c r="J2" s="796"/>
    </row>
    <row r="3" spans="1:10" x14ac:dyDescent="0.2">
      <c r="A3" s="796" t="s">
        <v>43</v>
      </c>
      <c r="B3" s="796"/>
      <c r="C3" s="796"/>
      <c r="D3" s="796"/>
      <c r="E3" s="796"/>
      <c r="F3" s="796"/>
      <c r="G3" s="796"/>
      <c r="H3" s="796"/>
      <c r="I3" s="796"/>
      <c r="J3" s="796"/>
    </row>
    <row r="4" spans="1:10" s="214" customFormat="1" x14ac:dyDescent="0.2">
      <c r="A4" s="796" t="str">
        <f>CONCATENATE(gestion!$P$3,"1 novembre 2019",gestion!$P$4,gestion!$Q$4)</f>
        <v>Du  1 novembre 2019  au  31 décembre 2019</v>
      </c>
      <c r="B4" s="796"/>
      <c r="C4" s="796"/>
      <c r="D4" s="796"/>
      <c r="E4" s="796"/>
      <c r="F4" s="796"/>
      <c r="G4" s="796"/>
      <c r="H4" s="796"/>
      <c r="I4" s="796"/>
      <c r="J4" s="796"/>
    </row>
    <row r="5" spans="1:10" s="214" customFormat="1" ht="15.75" customHeight="1" x14ac:dyDescent="0.2">
      <c r="A5" s="801" t="s">
        <v>5</v>
      </c>
      <c r="B5" s="801"/>
      <c r="C5" s="801"/>
      <c r="D5" s="801"/>
      <c r="E5" s="801"/>
      <c r="F5" s="801"/>
      <c r="G5" s="801"/>
      <c r="H5" s="801"/>
      <c r="I5" s="801"/>
      <c r="J5" s="801"/>
    </row>
    <row r="6" spans="1:10" s="214" customFormat="1" ht="15.75" customHeight="1" x14ac:dyDescent="0.2">
      <c r="A6" s="801" t="str">
        <f>gestion!B54</f>
        <v xml:space="preserve">PATINEUR OU PATINEUSE TEST OR </v>
      </c>
      <c r="B6" s="801"/>
      <c r="C6" s="801"/>
      <c r="D6" s="801"/>
      <c r="E6" s="801"/>
      <c r="F6" s="801"/>
      <c r="G6" s="801"/>
      <c r="H6" s="801"/>
      <c r="I6" s="801"/>
      <c r="J6" s="801"/>
    </row>
    <row r="7" spans="1:10" ht="15.75" x14ac:dyDescent="0.2">
      <c r="A7" s="801" t="str">
        <f>gestion!B88</f>
        <v>DANSE</v>
      </c>
      <c r="B7" s="801"/>
      <c r="C7" s="801"/>
      <c r="D7" s="801"/>
      <c r="E7" s="801"/>
      <c r="F7" s="801"/>
      <c r="G7" s="801"/>
      <c r="H7" s="801"/>
      <c r="I7" s="801"/>
      <c r="J7" s="801"/>
    </row>
    <row r="8" spans="1:10" ht="15.75" x14ac:dyDescent="0.2">
      <c r="A8" s="801" t="s">
        <v>513</v>
      </c>
      <c r="B8" s="801"/>
      <c r="C8" s="801"/>
      <c r="D8" s="801"/>
      <c r="E8" s="801"/>
      <c r="F8" s="801"/>
      <c r="G8" s="801"/>
      <c r="H8" s="801"/>
      <c r="I8" s="801"/>
      <c r="J8" s="801"/>
    </row>
    <row r="9" spans="1:10" x14ac:dyDescent="0.2">
      <c r="A9" s="454"/>
      <c r="B9" s="454"/>
      <c r="C9" s="454"/>
      <c r="D9" s="454"/>
      <c r="E9" s="454"/>
      <c r="F9" s="454"/>
      <c r="G9" s="454"/>
      <c r="H9" s="454"/>
      <c r="I9" s="454"/>
      <c r="J9" s="454"/>
    </row>
    <row r="10" spans="1:10" x14ac:dyDescent="0.2">
      <c r="A10" s="210"/>
      <c r="B10" s="210"/>
      <c r="C10" s="210"/>
      <c r="D10" s="210"/>
      <c r="E10" s="210"/>
      <c r="F10" s="210"/>
      <c r="G10" s="210"/>
      <c r="H10" s="211"/>
      <c r="I10" s="210"/>
      <c r="J10" s="210"/>
    </row>
    <row r="11" spans="1:10" x14ac:dyDescent="0.2">
      <c r="A11" s="216" t="s">
        <v>48</v>
      </c>
      <c r="B11" s="790"/>
      <c r="C11" s="790"/>
      <c r="D11" s="790"/>
      <c r="E11" s="790"/>
      <c r="F11" s="800" t="s">
        <v>51</v>
      </c>
      <c r="G11" s="800"/>
      <c r="H11" s="807"/>
      <c r="I11" s="807"/>
      <c r="J11" s="807"/>
    </row>
    <row r="12" spans="1:10" x14ac:dyDescent="0.2">
      <c r="A12" s="216"/>
      <c r="B12" s="217"/>
      <c r="C12" s="217"/>
      <c r="D12" s="217"/>
      <c r="E12" s="217"/>
      <c r="F12" s="800"/>
      <c r="G12" s="800"/>
      <c r="H12" s="304"/>
      <c r="I12" s="305"/>
      <c r="J12" s="305"/>
    </row>
    <row r="13" spans="1:10" x14ac:dyDescent="0.2">
      <c r="A13" s="216" t="s">
        <v>74</v>
      </c>
      <c r="B13" s="790"/>
      <c r="C13" s="790"/>
      <c r="D13" s="790"/>
      <c r="E13" s="790"/>
      <c r="F13" s="800" t="s">
        <v>13</v>
      </c>
      <c r="G13" s="800"/>
      <c r="H13" s="807"/>
      <c r="I13" s="807"/>
      <c r="J13" s="807"/>
    </row>
    <row r="14" spans="1:10" x14ac:dyDescent="0.2">
      <c r="A14" s="450"/>
      <c r="B14" s="318"/>
      <c r="C14" s="318"/>
      <c r="D14" s="453"/>
      <c r="E14" s="453"/>
      <c r="F14" s="800"/>
      <c r="G14" s="800"/>
      <c r="H14" s="306"/>
      <c r="I14" s="306"/>
      <c r="J14" s="306"/>
    </row>
    <row r="15" spans="1:10" x14ac:dyDescent="0.2">
      <c r="A15" s="800" t="s">
        <v>50</v>
      </c>
      <c r="B15" s="800"/>
      <c r="C15" s="790">
        <f>'données a remplir'!$E$7</f>
        <v>0</v>
      </c>
      <c r="D15" s="790"/>
      <c r="E15" s="790"/>
      <c r="F15" s="808" t="s">
        <v>380</v>
      </c>
      <c r="G15" s="808"/>
      <c r="H15" s="807">
        <f>'données a remplir'!$E$6</f>
        <v>0</v>
      </c>
      <c r="I15" s="807" t="str">
        <f>+'données a remplir'!F6</f>
        <v/>
      </c>
      <c r="J15" s="807"/>
    </row>
    <row r="18" spans="1:10" s="357" customFormat="1" x14ac:dyDescent="0.2">
      <c r="A18" s="356" t="s">
        <v>415</v>
      </c>
      <c r="B18" s="221"/>
      <c r="C18" s="221"/>
      <c r="D18" s="220"/>
      <c r="E18" s="222"/>
      <c r="F18" s="222"/>
      <c r="G18" s="210"/>
      <c r="H18" s="211"/>
      <c r="I18" s="210"/>
      <c r="J18" s="210"/>
    </row>
    <row r="19" spans="1:10" s="357" customFormat="1" ht="14.25" x14ac:dyDescent="0.2">
      <c r="A19" s="953" t="str">
        <f>gestion!B78</f>
        <v>PATINEUR ADMISSIBLE ET ENTRAÎNEUR</v>
      </c>
      <c r="B19" s="953"/>
      <c r="C19" s="953"/>
      <c r="D19" s="953"/>
      <c r="E19" s="953"/>
      <c r="F19" s="953"/>
      <c r="G19" s="953"/>
      <c r="H19" s="953"/>
      <c r="I19" s="953"/>
      <c r="J19" s="953"/>
    </row>
    <row r="20" spans="1:10" s="357" customFormat="1" x14ac:dyDescent="0.2">
      <c r="A20" s="945" t="str">
        <f>gestion!B79</f>
        <v>Aucune limite d'âge</v>
      </c>
      <c r="B20" s="945"/>
      <c r="C20" s="945"/>
      <c r="D20" s="945"/>
      <c r="E20" s="945"/>
      <c r="F20" s="945"/>
      <c r="G20" s="945"/>
      <c r="H20" s="945"/>
      <c r="I20" s="945"/>
      <c r="J20" s="945"/>
    </row>
    <row r="21" spans="1:10" s="357" customFormat="1" x14ac:dyDescent="0.2">
      <c r="A21" s="454" t="str">
        <f>_xlfn.CONCAT(gestion!$B$80," ",gestion!$P$3,"du 1 novembre 2019 au ",gestion!$Q$4)</f>
        <v>Chaque Club enverra la candidature de tous ses athlètes ayant réussi le Test "OR" Du  du 1 novembre 2019 au 31 décembre 2019</v>
      </c>
      <c r="B21" s="454"/>
      <c r="C21" s="454"/>
      <c r="D21" s="454"/>
      <c r="E21" s="454"/>
      <c r="F21" s="454"/>
      <c r="G21" s="454"/>
      <c r="H21" s="454"/>
      <c r="I21" s="454"/>
      <c r="J21" s="454"/>
    </row>
    <row r="22" spans="1:10" s="357" customFormat="1" x14ac:dyDescent="0.2">
      <c r="A22" s="454"/>
      <c r="B22" s="454"/>
      <c r="C22" s="454"/>
      <c r="D22" s="454"/>
      <c r="E22" s="454"/>
      <c r="F22" s="454"/>
      <c r="G22" s="454"/>
      <c r="H22" s="454"/>
      <c r="I22" s="454"/>
      <c r="J22" s="454"/>
    </row>
    <row r="23" spans="1:10" s="357" customFormat="1" x14ac:dyDescent="0.2">
      <c r="A23" s="454"/>
      <c r="B23" s="454"/>
      <c r="C23" s="454"/>
      <c r="D23" s="454"/>
      <c r="E23" s="454"/>
      <c r="F23" s="454"/>
      <c r="G23" s="454"/>
      <c r="H23" s="454"/>
      <c r="I23" s="454"/>
      <c r="J23" s="454"/>
    </row>
    <row r="24" spans="1:10" s="357" customFormat="1" x14ac:dyDescent="0.2">
      <c r="A24" s="454"/>
      <c r="B24" s="454"/>
      <c r="C24" s="454"/>
      <c r="D24" s="454"/>
      <c r="E24" s="454"/>
      <c r="F24" s="454"/>
      <c r="G24" s="454"/>
      <c r="H24" s="454"/>
      <c r="I24" s="454"/>
      <c r="J24" s="454"/>
    </row>
    <row r="25" spans="1:10" s="357" customFormat="1" x14ac:dyDescent="0.2">
      <c r="A25" s="454"/>
      <c r="B25" s="454"/>
      <c r="C25" s="454"/>
      <c r="D25" s="454"/>
      <c r="E25" s="454"/>
      <c r="F25" s="454"/>
      <c r="G25" s="454"/>
      <c r="H25" s="454"/>
      <c r="I25" s="454"/>
      <c r="J25" s="454"/>
    </row>
    <row r="26" spans="1:10" s="357" customFormat="1" x14ac:dyDescent="0.2">
      <c r="A26" s="454"/>
      <c r="B26" s="454"/>
      <c r="C26" s="454"/>
      <c r="D26" s="454"/>
      <c r="E26" s="454"/>
      <c r="F26" s="454"/>
      <c r="G26" s="454"/>
      <c r="H26" s="454"/>
      <c r="I26" s="454"/>
      <c r="J26" s="454"/>
    </row>
    <row r="27" spans="1:10" s="357" customFormat="1" x14ac:dyDescent="0.2">
      <c r="A27" s="454"/>
      <c r="B27" s="454"/>
      <c r="C27" s="454"/>
      <c r="D27" s="454"/>
      <c r="E27" s="454"/>
      <c r="F27" s="454"/>
      <c r="G27" s="454"/>
      <c r="H27" s="454"/>
      <c r="I27" s="454"/>
      <c r="J27" s="454"/>
    </row>
    <row r="28" spans="1:10" x14ac:dyDescent="0.2">
      <c r="D28" s="970" t="s">
        <v>503</v>
      </c>
      <c r="E28" s="971"/>
      <c r="F28" s="974" t="s">
        <v>39</v>
      </c>
      <c r="G28" s="975"/>
    </row>
    <row r="29" spans="1:10" x14ac:dyDescent="0.2">
      <c r="D29" s="972"/>
      <c r="E29" s="973"/>
      <c r="F29" s="976"/>
      <c r="G29" s="977"/>
    </row>
    <row r="30" spans="1:10" x14ac:dyDescent="0.2">
      <c r="D30" s="817" t="str">
        <f>tableau!$E$90</f>
        <v>ORa. Valse viennoise</v>
      </c>
      <c r="E30" s="818"/>
      <c r="F30" s="968"/>
      <c r="G30" s="969"/>
    </row>
    <row r="31" spans="1:10" x14ac:dyDescent="0.2">
      <c r="D31" s="817" t="str">
        <f>tableau!$E$91</f>
        <v>ORb. Tango argentin</v>
      </c>
      <c r="E31" s="818"/>
      <c r="F31" s="968"/>
      <c r="G31" s="969"/>
    </row>
    <row r="32" spans="1:10" x14ac:dyDescent="0.2">
      <c r="D32" s="817" t="str">
        <f>tableau!$E$92</f>
        <v>ORc. Danse rythmique</v>
      </c>
      <c r="E32" s="818"/>
      <c r="F32" s="968"/>
      <c r="G32" s="969"/>
    </row>
    <row r="33" spans="1:13" x14ac:dyDescent="0.2">
      <c r="D33" s="448"/>
      <c r="E33" s="448"/>
      <c r="F33" s="458"/>
      <c r="G33" s="458"/>
    </row>
    <row r="34" spans="1:13" x14ac:dyDescent="0.2">
      <c r="D34" s="448"/>
      <c r="E34" s="448"/>
      <c r="F34" s="458"/>
      <c r="G34" s="458"/>
    </row>
    <row r="35" spans="1:13" x14ac:dyDescent="0.2">
      <c r="D35" s="448"/>
      <c r="E35" s="448"/>
      <c r="F35" s="458"/>
      <c r="G35" s="458"/>
    </row>
    <row r="36" spans="1:13" x14ac:dyDescent="0.2">
      <c r="D36" s="448"/>
      <c r="E36" s="448"/>
      <c r="F36" s="458"/>
      <c r="G36" s="458"/>
    </row>
    <row r="39" spans="1:13" x14ac:dyDescent="0.2">
      <c r="A39" s="811" t="str">
        <f>+gestion!$B$81</f>
        <v>N.B. :  Joindre une copie très lisible des parties du sommaire de test ou de la certification.</v>
      </c>
      <c r="B39" s="811"/>
      <c r="C39" s="811"/>
      <c r="D39" s="811"/>
      <c r="E39" s="811"/>
      <c r="F39" s="811"/>
      <c r="G39" s="811"/>
      <c r="H39" s="811"/>
      <c r="I39" s="811"/>
      <c r="J39" s="811"/>
      <c r="K39" s="811"/>
      <c r="L39" s="210"/>
      <c r="M39" s="210"/>
    </row>
    <row r="40" spans="1:13" x14ac:dyDescent="0.2">
      <c r="A40" s="210"/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</row>
    <row r="41" spans="1:13" x14ac:dyDescent="0.2">
      <c r="B41" s="210"/>
      <c r="C41" s="455" t="s">
        <v>52</v>
      </c>
      <c r="D41" s="455"/>
      <c r="E41" s="210"/>
      <c r="F41" s="325" t="str">
        <f>+'données a remplir'!$F$8</f>
        <v/>
      </c>
      <c r="G41" s="325"/>
      <c r="H41" s="325"/>
      <c r="I41" s="361"/>
      <c r="J41" s="361"/>
      <c r="L41" s="210"/>
    </row>
    <row r="42" spans="1:13" x14ac:dyDescent="0.2">
      <c r="B42" s="210"/>
      <c r="C42" s="455"/>
      <c r="D42" s="245"/>
      <c r="E42" s="210"/>
      <c r="F42" s="245"/>
      <c r="G42" s="245"/>
      <c r="H42" s="245"/>
      <c r="I42" s="221"/>
      <c r="J42" s="221"/>
      <c r="L42" s="210"/>
    </row>
    <row r="43" spans="1:13" x14ac:dyDescent="0.2">
      <c r="B43" s="210"/>
      <c r="C43" s="455" t="s">
        <v>53</v>
      </c>
      <c r="D43" s="455"/>
      <c r="E43" s="210"/>
      <c r="F43" s="325" t="str">
        <f>+'données a remplir'!$F$9</f>
        <v/>
      </c>
      <c r="G43" s="325"/>
      <c r="H43" s="325"/>
      <c r="I43" s="361"/>
      <c r="J43" s="361"/>
      <c r="L43" s="210"/>
    </row>
    <row r="44" spans="1:13" x14ac:dyDescent="0.2">
      <c r="B44" s="210"/>
      <c r="C44" s="455"/>
      <c r="D44" s="245"/>
      <c r="E44" s="210"/>
      <c r="F44" s="245"/>
      <c r="G44" s="245"/>
      <c r="H44" s="245"/>
      <c r="I44" s="221"/>
      <c r="J44" s="221"/>
      <c r="L44" s="210"/>
    </row>
    <row r="45" spans="1:13" x14ac:dyDescent="0.2">
      <c r="B45" s="210"/>
      <c r="C45" s="449" t="s">
        <v>54</v>
      </c>
      <c r="D45" s="449"/>
      <c r="E45" s="210"/>
      <c r="F45" s="325" t="str">
        <f>+'données a remplir'!$F$10</f>
        <v/>
      </c>
      <c r="G45" s="325"/>
      <c r="H45" s="325"/>
      <c r="I45" s="361"/>
      <c r="J45" s="361"/>
      <c r="L45" s="210"/>
    </row>
    <row r="46" spans="1:13" x14ac:dyDescent="0.2">
      <c r="I46" s="362"/>
      <c r="J46" s="362"/>
    </row>
  </sheetData>
  <sheetProtection algorithmName="SHA-512" hashValue="RZBixVEYL787xjP01ViNPzX20j8AoScUnG1NYSkikW07cau940fN9MIZUb58bUT0HWZ37Hyi3BlZifZ8vRg+gA==" saltValue="lXfW9M1IyDFHs6XLencYyw==" spinCount="100000" sheet="1"/>
  <protectedRanges>
    <protectedRange sqref="F30:G32" name="Plage1"/>
    <protectedRange sqref="B11:E13 H11:J13" name="Plage1_3_1"/>
  </protectedRanges>
  <mergeCells count="30">
    <mergeCell ref="A19:J19"/>
    <mergeCell ref="A20:J20"/>
    <mergeCell ref="A6:J6"/>
    <mergeCell ref="A7:J7"/>
    <mergeCell ref="A8:J8"/>
    <mergeCell ref="B11:E11"/>
    <mergeCell ref="F11:G11"/>
    <mergeCell ref="A39:K39"/>
    <mergeCell ref="D32:E32"/>
    <mergeCell ref="F32:G32"/>
    <mergeCell ref="D28:E29"/>
    <mergeCell ref="F28:G29"/>
    <mergeCell ref="D30:E30"/>
    <mergeCell ref="F30:G30"/>
    <mergeCell ref="D31:E31"/>
    <mergeCell ref="F31:G31"/>
    <mergeCell ref="A2:J2"/>
    <mergeCell ref="A3:J3"/>
    <mergeCell ref="A4:J4"/>
    <mergeCell ref="A5:J5"/>
    <mergeCell ref="F15:G15"/>
    <mergeCell ref="H15:J15"/>
    <mergeCell ref="F12:G12"/>
    <mergeCell ref="B13:E13"/>
    <mergeCell ref="F13:G13"/>
    <mergeCell ref="H13:J13"/>
    <mergeCell ref="H11:J11"/>
    <mergeCell ref="F14:G14"/>
    <mergeCell ref="A15:B15"/>
    <mergeCell ref="C15:E15"/>
  </mergeCells>
  <printOptions horizontalCentered="1"/>
  <pageMargins left="0" right="0" top="0.74803149606299213" bottom="0.74803149606299213" header="0.31496062992125984" footer="0.31496062992125984"/>
  <pageSetup scale="94" orientation="portrait" r:id="rId1"/>
  <headerFooter>
    <oddHeader>&amp;LLauréats 2019</oddHeader>
    <oddFooter>&amp;C&amp;14PATINAGE LAURENTIDES&amp;R&amp;A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tabColor rgb="FF92D050"/>
  </sheetPr>
  <dimension ref="A1:X50"/>
  <sheetViews>
    <sheetView showGridLines="0" zoomScaleNormal="100" workbookViewId="0">
      <selection activeCell="B12" sqref="B12:E12"/>
    </sheetView>
  </sheetViews>
  <sheetFormatPr baseColWidth="10" defaultRowHeight="12.75" x14ac:dyDescent="0.2"/>
  <sheetData>
    <row r="1" spans="1:10" x14ac:dyDescent="0.2">
      <c r="A1" s="52"/>
      <c r="B1" s="52"/>
      <c r="C1" s="52"/>
      <c r="D1" s="52"/>
      <c r="E1" s="52"/>
      <c r="F1" s="52"/>
      <c r="G1" s="18"/>
      <c r="H1" s="41"/>
      <c r="I1" s="18"/>
      <c r="J1" s="18"/>
    </row>
    <row r="2" spans="1:10" x14ac:dyDescent="0.2">
      <c r="A2" s="885" t="s">
        <v>14</v>
      </c>
      <c r="B2" s="885"/>
      <c r="C2" s="885"/>
      <c r="D2" s="885"/>
      <c r="E2" s="885"/>
      <c r="F2" s="885"/>
      <c r="G2" s="885"/>
      <c r="H2" s="885"/>
      <c r="I2" s="885"/>
      <c r="J2" s="885"/>
    </row>
    <row r="3" spans="1:10" x14ac:dyDescent="0.2">
      <c r="A3" s="885" t="s">
        <v>43</v>
      </c>
      <c r="B3" s="885"/>
      <c r="C3" s="885"/>
      <c r="D3" s="885"/>
      <c r="E3" s="885"/>
      <c r="F3" s="885"/>
      <c r="G3" s="885"/>
      <c r="H3" s="885"/>
      <c r="I3" s="885"/>
      <c r="J3" s="885"/>
    </row>
    <row r="4" spans="1:10" s="1" customFormat="1" x14ac:dyDescent="0.2">
      <c r="A4" s="885" t="str">
        <f>CONCATENATE(gestion!$P$3,gestion!$Q$3,gestion!$P$4,gestion!$Q$4)</f>
        <v>Du  1 janvier 2019  au  31 décembre 2019</v>
      </c>
      <c r="B4" s="885"/>
      <c r="C4" s="885"/>
      <c r="D4" s="885"/>
      <c r="E4" s="885"/>
      <c r="F4" s="885"/>
      <c r="G4" s="885"/>
      <c r="H4" s="885"/>
      <c r="I4" s="885"/>
      <c r="J4" s="885"/>
    </row>
    <row r="5" spans="1:10" s="1" customFormat="1" ht="15.75" customHeight="1" x14ac:dyDescent="0.2">
      <c r="A5" s="887" t="s">
        <v>5</v>
      </c>
      <c r="B5" s="887"/>
      <c r="C5" s="887"/>
      <c r="D5" s="887"/>
      <c r="E5" s="887"/>
      <c r="F5" s="887"/>
      <c r="G5" s="887"/>
      <c r="H5" s="887"/>
      <c r="I5" s="887"/>
      <c r="J5" s="887"/>
    </row>
    <row r="6" spans="1:10" s="1" customFormat="1" ht="15.75" customHeight="1" x14ac:dyDescent="0.2">
      <c r="A6" s="887" t="str">
        <f>gestion!B55</f>
        <v>PATINEUR OU PATINEUSE TEST DIAMANT</v>
      </c>
      <c r="B6" s="887"/>
      <c r="C6" s="887"/>
      <c r="D6" s="887"/>
      <c r="E6" s="887"/>
      <c r="F6" s="887"/>
      <c r="G6" s="887"/>
      <c r="H6" s="887"/>
      <c r="I6" s="887"/>
      <c r="J6" s="887"/>
    </row>
    <row r="7" spans="1:10" ht="15.75" x14ac:dyDescent="0.2">
      <c r="A7" s="887" t="str">
        <f>gestion!B88</f>
        <v>DANSE</v>
      </c>
      <c r="B7" s="887"/>
      <c r="C7" s="887"/>
      <c r="D7" s="887"/>
      <c r="E7" s="887"/>
      <c r="F7" s="887"/>
      <c r="G7" s="887"/>
      <c r="H7" s="887"/>
      <c r="I7" s="887"/>
      <c r="J7" s="887"/>
    </row>
    <row r="8" spans="1:10" s="10" customFormat="1" ht="15.75" x14ac:dyDescent="0.2">
      <c r="A8" s="459"/>
      <c r="B8" s="459"/>
      <c r="C8" s="459"/>
      <c r="D8" s="459"/>
      <c r="E8" s="459"/>
      <c r="F8" s="459"/>
      <c r="G8" s="459"/>
      <c r="H8" s="459"/>
      <c r="I8" s="459"/>
      <c r="J8" s="459"/>
    </row>
    <row r="9" spans="1:10" s="10" customFormat="1" ht="15.75" x14ac:dyDescent="0.2">
      <c r="A9" s="459"/>
      <c r="B9" s="459"/>
      <c r="C9" s="459"/>
      <c r="D9" s="459"/>
      <c r="E9" s="459"/>
      <c r="F9" s="459"/>
      <c r="G9" s="459"/>
      <c r="H9" s="459"/>
      <c r="I9" s="459"/>
      <c r="J9" s="459"/>
    </row>
    <row r="10" spans="1:10" x14ac:dyDescent="0.2">
      <c r="A10" s="195"/>
      <c r="B10" s="195"/>
      <c r="C10" s="195"/>
      <c r="D10" s="195"/>
      <c r="E10" s="195"/>
      <c r="F10" s="195"/>
      <c r="G10" s="195"/>
      <c r="H10" s="195"/>
      <c r="I10" s="195"/>
      <c r="J10" s="195"/>
    </row>
    <row r="11" spans="1:10" x14ac:dyDescent="0.2">
      <c r="A11" s="18"/>
      <c r="B11" s="18"/>
      <c r="C11" s="18"/>
      <c r="D11" s="18"/>
      <c r="E11" s="18"/>
      <c r="F11" s="18"/>
      <c r="G11" s="18"/>
      <c r="H11" s="41"/>
      <c r="I11" s="18"/>
      <c r="J11" s="18"/>
    </row>
    <row r="12" spans="1:10" x14ac:dyDescent="0.2">
      <c r="A12" s="43" t="s">
        <v>48</v>
      </c>
      <c r="B12" s="961"/>
      <c r="C12" s="961"/>
      <c r="D12" s="961"/>
      <c r="E12" s="961"/>
      <c r="F12" s="959" t="s">
        <v>51</v>
      </c>
      <c r="G12" s="959"/>
      <c r="H12" s="962"/>
      <c r="I12" s="962"/>
      <c r="J12" s="962"/>
    </row>
    <row r="13" spans="1:10" x14ac:dyDescent="0.2">
      <c r="A13" s="43"/>
      <c r="B13" s="172"/>
      <c r="C13" s="172"/>
      <c r="D13" s="172"/>
      <c r="E13" s="172"/>
      <c r="F13" s="959"/>
      <c r="G13" s="959"/>
      <c r="H13" s="344"/>
      <c r="I13" s="345"/>
      <c r="J13" s="345"/>
    </row>
    <row r="14" spans="1:10" x14ac:dyDescent="0.2">
      <c r="A14" s="43" t="s">
        <v>74</v>
      </c>
      <c r="B14" s="961"/>
      <c r="C14" s="961"/>
      <c r="D14" s="961"/>
      <c r="E14" s="961"/>
      <c r="F14" s="959" t="s">
        <v>13</v>
      </c>
      <c r="G14" s="959"/>
      <c r="H14" s="962"/>
      <c r="I14" s="962"/>
      <c r="J14" s="962"/>
    </row>
    <row r="15" spans="1:10" x14ac:dyDescent="0.2">
      <c r="A15" s="44"/>
      <c r="B15" s="199"/>
      <c r="C15" s="199"/>
      <c r="D15" s="200"/>
      <c r="E15" s="200"/>
      <c r="F15" s="959"/>
      <c r="G15" s="959"/>
      <c r="H15" s="40"/>
      <c r="I15" s="40"/>
      <c r="J15" s="40"/>
    </row>
    <row r="16" spans="1:10" x14ac:dyDescent="0.2">
      <c r="A16" s="960" t="s">
        <v>50</v>
      </c>
      <c r="B16" s="960"/>
      <c r="C16" s="961">
        <f>'données a remplir'!$E$7</f>
        <v>0</v>
      </c>
      <c r="D16" s="961"/>
      <c r="E16" s="961"/>
      <c r="F16" s="965" t="s">
        <v>380</v>
      </c>
      <c r="G16" s="965"/>
      <c r="H16" s="962">
        <f>'données a remplir'!$E$6</f>
        <v>0</v>
      </c>
      <c r="I16" s="962" t="str">
        <f>+'données a remplir'!F6</f>
        <v/>
      </c>
      <c r="J16" s="962"/>
    </row>
    <row r="18" spans="1:24" s="6" customFormat="1" x14ac:dyDescent="0.2">
      <c r="A18" s="60" t="s">
        <v>415</v>
      </c>
      <c r="B18" s="45"/>
      <c r="C18" s="45"/>
      <c r="D18" s="42"/>
      <c r="E18" s="53"/>
      <c r="F18" s="53"/>
      <c r="G18" s="18"/>
      <c r="H18" s="41"/>
      <c r="I18" s="18"/>
      <c r="J18" s="18"/>
    </row>
    <row r="19" spans="1:24" s="6" customFormat="1" ht="14.25" x14ac:dyDescent="0.2">
      <c r="A19" s="964" t="str">
        <f>gestion!B78</f>
        <v>PATINEUR ADMISSIBLE ET ENTRAÎNEUR</v>
      </c>
      <c r="B19" s="964"/>
      <c r="C19" s="964"/>
      <c r="D19" s="964"/>
      <c r="E19" s="964"/>
      <c r="F19" s="964"/>
      <c r="G19" s="964"/>
      <c r="H19" s="964"/>
      <c r="I19" s="964"/>
      <c r="J19" s="964"/>
    </row>
    <row r="20" spans="1:24" s="6" customFormat="1" x14ac:dyDescent="0.2">
      <c r="A20" s="967" t="str">
        <f>gestion!B79</f>
        <v>Aucune limite d'âge</v>
      </c>
      <c r="B20" s="967"/>
      <c r="C20" s="967"/>
      <c r="D20" s="967"/>
      <c r="E20" s="967"/>
      <c r="F20" s="967"/>
      <c r="G20" s="967"/>
      <c r="H20" s="967"/>
      <c r="I20" s="967"/>
      <c r="J20" s="967"/>
    </row>
    <row r="21" spans="1:24" s="6" customFormat="1" x14ac:dyDescent="0.2">
      <c r="A21" s="195" t="str">
        <f>_xlfn.CONCAT(gestion!$B$138,gestion!$B$139)</f>
        <v>Chaque Club enverra la candidature de tous ses athlètes ayant terminé la catégorie complète de Test "DIAMANT" de danse.  (4/6)</v>
      </c>
      <c r="B21" s="195"/>
      <c r="C21" s="195"/>
      <c r="D21" s="195"/>
      <c r="E21" s="195"/>
      <c r="F21" s="195"/>
      <c r="G21" s="195"/>
      <c r="H21" s="195"/>
      <c r="I21" s="195"/>
      <c r="J21" s="195"/>
    </row>
    <row r="22" spans="1:24" s="6" customFormat="1" x14ac:dyDescent="0.2">
      <c r="A22" s="195" t="str">
        <f>CONCATENATE(gestion!$P$3,gestion!$Q$3,gestion!$P$4,gestion!$Q$4)</f>
        <v>Du  1 janvier 2019  au  31 décembre 2019</v>
      </c>
      <c r="B22" s="195"/>
      <c r="C22" s="195"/>
      <c r="D22" s="195"/>
      <c r="E22" s="195"/>
      <c r="F22" s="195"/>
      <c r="G22" s="195"/>
      <c r="H22" s="195"/>
      <c r="I22" s="195"/>
      <c r="J22" s="195"/>
    </row>
    <row r="23" spans="1:24" s="6" customFormat="1" x14ac:dyDescent="0.2">
      <c r="A23" s="447"/>
      <c r="B23" s="447"/>
      <c r="C23" s="447"/>
      <c r="D23" s="447"/>
      <c r="E23" s="447"/>
      <c r="F23" s="447"/>
      <c r="G23" s="447"/>
      <c r="H23" s="447"/>
      <c r="I23" s="447"/>
      <c r="J23" s="447"/>
    </row>
    <row r="24" spans="1:24" s="6" customFormat="1" x14ac:dyDescent="0.2">
      <c r="A24" s="447"/>
      <c r="B24" s="447"/>
      <c r="C24" s="447"/>
      <c r="D24" s="447"/>
      <c r="E24" s="447"/>
      <c r="F24" s="447"/>
      <c r="G24" s="447"/>
      <c r="H24" s="447"/>
      <c r="I24" s="447"/>
      <c r="J24" s="447"/>
    </row>
    <row r="28" spans="1:24" ht="21" customHeight="1" x14ac:dyDescent="0.2"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</row>
    <row r="29" spans="1:24" x14ac:dyDescent="0.2">
      <c r="D29" s="978" t="s">
        <v>61</v>
      </c>
      <c r="E29" s="979"/>
      <c r="F29" s="982" t="s">
        <v>39</v>
      </c>
      <c r="G29" s="983"/>
    </row>
    <row r="30" spans="1:24" x14ac:dyDescent="0.2">
      <c r="D30" s="980"/>
      <c r="E30" s="981"/>
      <c r="F30" s="984"/>
      <c r="G30" s="985"/>
    </row>
    <row r="31" spans="1:24" x14ac:dyDescent="0.2">
      <c r="D31" s="867" t="str">
        <f>tableau!E58</f>
        <v>Valse Ravensburger</v>
      </c>
      <c r="E31" s="865"/>
      <c r="F31" s="986"/>
      <c r="G31" s="987"/>
    </row>
    <row r="32" spans="1:24" x14ac:dyDescent="0.2">
      <c r="D32" s="867" t="str">
        <f>tableau!E59</f>
        <v>Tango Romantica</v>
      </c>
      <c r="E32" s="865"/>
      <c r="F32" s="986"/>
      <c r="G32" s="987"/>
    </row>
    <row r="33" spans="1:10" x14ac:dyDescent="0.2">
      <c r="D33" s="867" t="str">
        <f>tableau!E60</f>
        <v>Polka Yankee</v>
      </c>
      <c r="E33" s="865"/>
      <c r="F33" s="986"/>
      <c r="G33" s="987"/>
    </row>
    <row r="34" spans="1:10" x14ac:dyDescent="0.2">
      <c r="D34" s="867" t="str">
        <f>tableau!E61</f>
        <v>Rumba</v>
      </c>
      <c r="E34" s="865"/>
      <c r="F34" s="986"/>
      <c r="G34" s="987"/>
    </row>
    <row r="35" spans="1:10" x14ac:dyDescent="0.2">
      <c r="D35" s="867" t="str">
        <f>tableau!E62</f>
        <v>Valse autrichienne</v>
      </c>
      <c r="E35" s="865"/>
      <c r="F35" s="986"/>
      <c r="G35" s="987"/>
    </row>
    <row r="36" spans="1:10" x14ac:dyDescent="0.2">
      <c r="D36" s="867" t="str">
        <f>tableau!E63</f>
        <v>Valse or</v>
      </c>
      <c r="E36" s="865"/>
      <c r="F36" s="986"/>
      <c r="G36" s="987"/>
    </row>
    <row r="37" spans="1:10" x14ac:dyDescent="0.2">
      <c r="D37" s="451"/>
      <c r="E37" s="451"/>
      <c r="F37" s="457"/>
      <c r="G37" s="457"/>
    </row>
    <row r="38" spans="1:10" x14ac:dyDescent="0.2">
      <c r="D38" s="451"/>
      <c r="E38" s="451"/>
      <c r="F38" s="457"/>
      <c r="G38" s="457"/>
    </row>
    <row r="42" spans="1:10" x14ac:dyDescent="0.2">
      <c r="A42" s="882" t="str">
        <f>+gestion!$B$81</f>
        <v>N.B. :  Joindre une copie très lisible des parties du sommaire de test ou de la certification.</v>
      </c>
      <c r="B42" s="882"/>
      <c r="C42" s="882"/>
      <c r="D42" s="882"/>
      <c r="E42" s="882"/>
      <c r="F42" s="882"/>
      <c r="G42" s="882"/>
      <c r="H42" s="882"/>
      <c r="I42" s="882"/>
      <c r="J42" s="882"/>
    </row>
    <row r="43" spans="1:10" x14ac:dyDescent="0.2">
      <c r="A43" s="246"/>
      <c r="B43" s="246"/>
      <c r="C43" s="246"/>
      <c r="D43" s="246"/>
      <c r="E43" s="246"/>
      <c r="F43" s="246"/>
      <c r="G43" s="246"/>
      <c r="H43" s="246"/>
      <c r="I43" s="246"/>
      <c r="J43" s="246"/>
    </row>
    <row r="44" spans="1:10" x14ac:dyDescent="0.2">
      <c r="A44" s="18"/>
      <c r="B44" s="18"/>
      <c r="C44" s="18"/>
      <c r="D44" s="18"/>
      <c r="E44" s="18"/>
      <c r="F44" s="18"/>
      <c r="G44" s="18"/>
      <c r="H44" s="18"/>
      <c r="I44" s="18"/>
      <c r="J44" s="18"/>
    </row>
    <row r="45" spans="1:10" x14ac:dyDescent="0.2">
      <c r="B45" s="18"/>
      <c r="C45" s="50" t="s">
        <v>52</v>
      </c>
      <c r="D45" s="50"/>
      <c r="E45" s="18"/>
      <c r="F45" s="194" t="str">
        <f>+'données a remplir'!$F$8</f>
        <v/>
      </c>
      <c r="G45" s="194"/>
      <c r="H45" s="194"/>
      <c r="I45" s="253"/>
      <c r="J45" s="253"/>
    </row>
    <row r="46" spans="1:10" x14ac:dyDescent="0.2">
      <c r="B46" s="18"/>
      <c r="C46" s="50"/>
      <c r="D46" s="51"/>
      <c r="E46" s="18"/>
      <c r="F46" s="51"/>
      <c r="G46" s="51"/>
      <c r="H46" s="51"/>
      <c r="I46" s="45"/>
      <c r="J46" s="45"/>
    </row>
    <row r="47" spans="1:10" x14ac:dyDescent="0.2">
      <c r="B47" s="18"/>
      <c r="C47" s="50" t="s">
        <v>53</v>
      </c>
      <c r="D47" s="50"/>
      <c r="E47" s="18"/>
      <c r="F47" s="194" t="str">
        <f>+'données a remplir'!$F$9</f>
        <v/>
      </c>
      <c r="G47" s="194"/>
      <c r="H47" s="194"/>
      <c r="I47" s="253"/>
      <c r="J47" s="253"/>
    </row>
    <row r="48" spans="1:10" x14ac:dyDescent="0.2">
      <c r="B48" s="18"/>
      <c r="C48" s="50"/>
      <c r="D48" s="51"/>
      <c r="E48" s="18"/>
      <c r="F48" s="51"/>
      <c r="G48" s="51"/>
      <c r="H48" s="51"/>
      <c r="I48" s="45"/>
      <c r="J48" s="45"/>
    </row>
    <row r="49" spans="2:10" x14ac:dyDescent="0.2">
      <c r="B49" s="18"/>
      <c r="C49" s="251" t="s">
        <v>54</v>
      </c>
      <c r="D49" s="251"/>
      <c r="E49" s="18"/>
      <c r="F49" s="194" t="str">
        <f>+'données a remplir'!$F$10</f>
        <v/>
      </c>
      <c r="G49" s="194"/>
      <c r="H49" s="194"/>
      <c r="I49" s="253"/>
      <c r="J49" s="253"/>
    </row>
    <row r="50" spans="2:10" x14ac:dyDescent="0.2">
      <c r="I50" s="7"/>
      <c r="J50" s="7"/>
    </row>
  </sheetData>
  <sheetProtection algorithmName="SHA-512" hashValue="mpsupA1YgMyT/U2KjC8h+/brQ+cOlHPmAPRuWMmpfwGVkLmrYWGSgm9vnGva5j7208fKJcXUpfEcw6h+OQxLBg==" saltValue="yk5Z1tGpkaXXzeZ6fmb+rA==" spinCount="100000" sheet="1"/>
  <protectedRanges>
    <protectedRange sqref="B12:E14 H12:J14" name="Plage1_3"/>
    <protectedRange sqref="F31:G36" name="Plage1"/>
  </protectedRanges>
  <mergeCells count="35">
    <mergeCell ref="A42:J42"/>
    <mergeCell ref="D33:E33"/>
    <mergeCell ref="F33:G33"/>
    <mergeCell ref="D34:E34"/>
    <mergeCell ref="F34:G34"/>
    <mergeCell ref="D35:E35"/>
    <mergeCell ref="F35:G35"/>
    <mergeCell ref="D31:E31"/>
    <mergeCell ref="F31:G31"/>
    <mergeCell ref="D32:E32"/>
    <mergeCell ref="F32:G32"/>
    <mergeCell ref="D36:E36"/>
    <mergeCell ref="F36:G36"/>
    <mergeCell ref="H14:J14"/>
    <mergeCell ref="H16:J16"/>
    <mergeCell ref="D29:E30"/>
    <mergeCell ref="F29:G30"/>
    <mergeCell ref="A19:J19"/>
    <mergeCell ref="A20:J20"/>
    <mergeCell ref="B14:E14"/>
    <mergeCell ref="C16:E16"/>
    <mergeCell ref="F14:G14"/>
    <mergeCell ref="F15:G15"/>
    <mergeCell ref="A16:B16"/>
    <mergeCell ref="F16:G16"/>
    <mergeCell ref="A7:J7"/>
    <mergeCell ref="F12:G12"/>
    <mergeCell ref="F13:G13"/>
    <mergeCell ref="H12:J12"/>
    <mergeCell ref="B12:E12"/>
    <mergeCell ref="A2:J2"/>
    <mergeCell ref="A3:J3"/>
    <mergeCell ref="A4:J4"/>
    <mergeCell ref="A5:J5"/>
    <mergeCell ref="A6:J6"/>
  </mergeCells>
  <printOptions horizontalCentered="1"/>
  <pageMargins left="0" right="0" top="0.55118110236220474" bottom="0.55118110236220474" header="0.31496062992125984" footer="0.31496062992125984"/>
  <pageSetup scale="90" orientation="portrait" r:id="rId1"/>
  <headerFooter>
    <oddHeader>&amp;LLauréats 2019</oddHeader>
    <oddFooter>&amp;C&amp;14PATINAGE LAURENTIDES&amp;R&amp;A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tabColor rgb="FF92D050"/>
  </sheetPr>
  <dimension ref="A1:M64"/>
  <sheetViews>
    <sheetView showGridLines="0" zoomScaleNormal="100" workbookViewId="0">
      <selection activeCell="B9" sqref="B9:E9"/>
    </sheetView>
  </sheetViews>
  <sheetFormatPr baseColWidth="10" defaultRowHeight="12.75" x14ac:dyDescent="0.2"/>
  <cols>
    <col min="1" max="1" width="15.7109375" style="212" customWidth="1"/>
    <col min="2" max="2" width="8.28515625" style="212" customWidth="1"/>
    <col min="3" max="4" width="13" style="212" customWidth="1"/>
    <col min="5" max="6" width="11.42578125" style="212"/>
    <col min="7" max="7" width="10" style="212" customWidth="1"/>
    <col min="8" max="8" width="14.140625" style="212" customWidth="1"/>
    <col min="9" max="9" width="16.7109375" style="212" customWidth="1"/>
    <col min="10" max="16384" width="11.42578125" style="212"/>
  </cols>
  <sheetData>
    <row r="1" spans="1:10" x14ac:dyDescent="0.2">
      <c r="A1" s="209"/>
      <c r="B1" s="209"/>
      <c r="C1" s="209"/>
      <c r="D1" s="209"/>
      <c r="E1" s="209"/>
      <c r="F1" s="209"/>
      <c r="G1" s="210"/>
      <c r="H1" s="211"/>
      <c r="I1" s="210"/>
      <c r="J1" s="210"/>
    </row>
    <row r="2" spans="1:10" x14ac:dyDescent="0.2">
      <c r="A2" s="796" t="s">
        <v>14</v>
      </c>
      <c r="B2" s="796"/>
      <c r="C2" s="796"/>
      <c r="D2" s="796"/>
      <c r="E2" s="796"/>
      <c r="F2" s="796"/>
      <c r="G2" s="796"/>
      <c r="H2" s="796"/>
      <c r="I2" s="796"/>
      <c r="J2" s="796"/>
    </row>
    <row r="3" spans="1:10" x14ac:dyDescent="0.2">
      <c r="A3" s="796" t="s">
        <v>43</v>
      </c>
      <c r="B3" s="796"/>
      <c r="C3" s="796"/>
      <c r="D3" s="796"/>
      <c r="E3" s="796"/>
      <c r="F3" s="796"/>
      <c r="G3" s="796"/>
      <c r="H3" s="796"/>
      <c r="I3" s="796"/>
      <c r="J3" s="796"/>
    </row>
    <row r="4" spans="1:10" s="214" customFormat="1" ht="15.75" customHeigh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  <c r="J4" s="796"/>
    </row>
    <row r="5" spans="1:10" s="214" customFormat="1" ht="15.75" customHeight="1" x14ac:dyDescent="0.2">
      <c r="A5" s="801" t="s">
        <v>5</v>
      </c>
      <c r="B5" s="801"/>
      <c r="C5" s="801"/>
      <c r="D5" s="801"/>
      <c r="E5" s="801"/>
      <c r="F5" s="801"/>
      <c r="G5" s="801"/>
      <c r="H5" s="801"/>
      <c r="I5" s="801"/>
      <c r="J5" s="801"/>
    </row>
    <row r="6" spans="1:10" ht="15.75" x14ac:dyDescent="0.2">
      <c r="A6" s="801" t="str">
        <f>gestion!B56</f>
        <v>PATINEUR OU PATINEUSE DE TESTS PAR EXCELLENCE</v>
      </c>
      <c r="B6" s="801"/>
      <c r="C6" s="801"/>
      <c r="D6" s="801"/>
      <c r="E6" s="801"/>
      <c r="F6" s="801"/>
      <c r="G6" s="801"/>
      <c r="H6" s="801"/>
      <c r="I6" s="801"/>
      <c r="J6" s="801"/>
    </row>
    <row r="7" spans="1:10" ht="15.75" x14ac:dyDescent="0.2">
      <c r="A7" s="801" t="str">
        <f>gestion!B57</f>
        <v xml:space="preserve"> (INCLUANT LES TESTS EN PAIRE DE STYLE LIBRE)</v>
      </c>
      <c r="B7" s="801"/>
      <c r="C7" s="801"/>
      <c r="D7" s="801"/>
      <c r="E7" s="801"/>
      <c r="F7" s="801"/>
      <c r="G7" s="801"/>
      <c r="H7" s="801"/>
      <c r="I7" s="801"/>
      <c r="J7" s="801"/>
    </row>
    <row r="8" spans="1:10" x14ac:dyDescent="0.2">
      <c r="A8" s="210"/>
      <c r="B8" s="210"/>
      <c r="C8" s="210"/>
      <c r="D8" s="210"/>
      <c r="E8" s="210"/>
      <c r="F8" s="210"/>
      <c r="G8" s="210"/>
      <c r="H8" s="211"/>
      <c r="I8" s="210"/>
      <c r="J8" s="210"/>
    </row>
    <row r="9" spans="1:10" x14ac:dyDescent="0.2">
      <c r="A9" s="216" t="s">
        <v>48</v>
      </c>
      <c r="B9" s="790"/>
      <c r="C9" s="790"/>
      <c r="D9" s="790"/>
      <c r="E9" s="790"/>
      <c r="F9" s="800" t="s">
        <v>51</v>
      </c>
      <c r="G9" s="800"/>
      <c r="H9" s="850"/>
      <c r="I9" s="850"/>
      <c r="J9" s="850"/>
    </row>
    <row r="10" spans="1:10" x14ac:dyDescent="0.2">
      <c r="A10" s="216"/>
      <c r="B10" s="217"/>
      <c r="C10" s="217"/>
      <c r="D10" s="217"/>
      <c r="E10" s="217"/>
      <c r="F10" s="800"/>
      <c r="G10" s="800"/>
      <c r="H10" s="340"/>
      <c r="I10" s="218"/>
      <c r="J10" s="218"/>
    </row>
    <row r="11" spans="1:10" x14ac:dyDescent="0.2">
      <c r="A11" s="216" t="s">
        <v>74</v>
      </c>
      <c r="B11" s="790"/>
      <c r="C11" s="790"/>
      <c r="D11" s="790"/>
      <c r="E11" s="790"/>
      <c r="F11" s="800" t="s">
        <v>13</v>
      </c>
      <c r="G11" s="800"/>
      <c r="H11" s="850"/>
      <c r="I11" s="850"/>
      <c r="J11" s="850"/>
    </row>
    <row r="12" spans="1:10" x14ac:dyDescent="0.2">
      <c r="A12" s="367"/>
      <c r="B12" s="318"/>
      <c r="C12" s="318"/>
      <c r="D12" s="342"/>
      <c r="E12" s="342"/>
      <c r="F12" s="800"/>
      <c r="G12" s="800"/>
      <c r="H12" s="210"/>
      <c r="I12" s="210"/>
      <c r="J12" s="210"/>
    </row>
    <row r="13" spans="1:10" x14ac:dyDescent="0.2">
      <c r="A13" s="800" t="s">
        <v>50</v>
      </c>
      <c r="B13" s="800"/>
      <c r="C13" s="790">
        <f>'données a remplir'!E7</f>
        <v>0</v>
      </c>
      <c r="D13" s="790"/>
      <c r="E13" s="790"/>
      <c r="F13" s="808" t="s">
        <v>380</v>
      </c>
      <c r="G13" s="808"/>
      <c r="H13" s="850">
        <f>'données a remplir'!E6</f>
        <v>0</v>
      </c>
      <c r="I13" s="850" t="str">
        <f>+'données a remplir'!F6</f>
        <v/>
      </c>
      <c r="J13" s="850"/>
    </row>
    <row r="14" spans="1:10" s="357" customFormat="1" ht="20.25" x14ac:dyDescent="0.3">
      <c r="A14" s="891"/>
      <c r="B14" s="891"/>
      <c r="C14" s="891"/>
      <c r="D14" s="891"/>
      <c r="E14" s="891"/>
      <c r="F14" s="891"/>
      <c r="G14" s="891"/>
      <c r="H14" s="891"/>
      <c r="I14" s="891"/>
      <c r="J14" s="891"/>
    </row>
    <row r="15" spans="1:10" s="357" customFormat="1" x14ac:dyDescent="0.2">
      <c r="A15" s="356" t="s">
        <v>415</v>
      </c>
      <c r="B15" s="221"/>
      <c r="C15" s="221"/>
      <c r="D15" s="220"/>
      <c r="E15" s="222"/>
      <c r="F15" s="222"/>
      <c r="G15" s="210"/>
      <c r="H15" s="211"/>
      <c r="I15" s="210"/>
      <c r="J15" s="210"/>
    </row>
    <row r="16" spans="1:10" s="357" customFormat="1" x14ac:dyDescent="0.2">
      <c r="A16" s="945" t="str">
        <f>gestion!B79</f>
        <v>Aucune limite d'âge</v>
      </c>
      <c r="B16" s="945"/>
      <c r="C16" s="945"/>
      <c r="D16" s="945"/>
      <c r="E16" s="945"/>
      <c r="F16" s="945"/>
      <c r="G16" s="945"/>
      <c r="H16" s="945"/>
      <c r="I16" s="945"/>
      <c r="J16" s="945"/>
    </row>
    <row r="17" spans="1:10" s="357" customFormat="1" x14ac:dyDescent="0.2">
      <c r="A17" s="945" t="str">
        <f>gestion!B140</f>
        <v>Chaque Club enverra une seule candidature.</v>
      </c>
      <c r="B17" s="945"/>
      <c r="C17" s="945"/>
      <c r="D17" s="945"/>
      <c r="E17" s="945"/>
      <c r="F17" s="945"/>
      <c r="G17" s="945"/>
      <c r="H17" s="945"/>
      <c r="I17" s="945"/>
      <c r="J17" s="945"/>
    </row>
    <row r="19" spans="1:10" x14ac:dyDescent="0.2">
      <c r="A19" s="999" t="str">
        <f>gestion!$B$87</f>
        <v>STYLE LIBRE</v>
      </c>
      <c r="B19" s="999"/>
      <c r="C19" s="999"/>
      <c r="D19" s="999"/>
      <c r="G19" s="1010" t="str">
        <f>gestion!$B$82</f>
        <v>HABILETÉS DE PATINAGE</v>
      </c>
      <c r="H19" s="1010"/>
      <c r="I19" s="1010"/>
    </row>
    <row r="20" spans="1:10" x14ac:dyDescent="0.2">
      <c r="A20" s="1003" t="s">
        <v>426</v>
      </c>
      <c r="B20" s="1004"/>
      <c r="C20" s="1012" t="s">
        <v>18</v>
      </c>
      <c r="D20" s="1013"/>
      <c r="E20" s="1008" t="s">
        <v>29</v>
      </c>
      <c r="G20" s="1003" t="s">
        <v>426</v>
      </c>
      <c r="H20" s="1007"/>
      <c r="I20" s="1007" t="s">
        <v>18</v>
      </c>
      <c r="J20" s="1011" t="s">
        <v>29</v>
      </c>
    </row>
    <row r="21" spans="1:10" ht="13.5" thickBot="1" x14ac:dyDescent="0.25">
      <c r="A21" s="1005"/>
      <c r="B21" s="1006"/>
      <c r="C21" s="369" t="s">
        <v>529</v>
      </c>
      <c r="D21" s="543" t="s">
        <v>68</v>
      </c>
      <c r="E21" s="1009"/>
      <c r="G21" s="1005"/>
      <c r="H21" s="1006"/>
      <c r="I21" s="1006"/>
      <c r="J21" s="1009"/>
    </row>
    <row r="22" spans="1:10" ht="13.5" thickTop="1" x14ac:dyDescent="0.2">
      <c r="A22" s="770" t="str">
        <f>gestion!$P$17</f>
        <v>STAR 1</v>
      </c>
      <c r="B22" s="771"/>
      <c r="C22" s="627"/>
      <c r="D22" s="627"/>
      <c r="E22" s="370">
        <f>IF(AND(C22&gt;=36892,C22&lt;43831,D22&gt;=43466,D22&lt;43831),tableau!$B$22,0)</f>
        <v>0</v>
      </c>
      <c r="G22" s="770" t="str">
        <f>gestion!$P$17</f>
        <v>STAR 1</v>
      </c>
      <c r="H22" s="771"/>
      <c r="I22" s="627"/>
      <c r="J22" s="370">
        <f>IF(AND(I22&gt;=43466,I22&lt;43831),tableau!$H$22,0)</f>
        <v>0</v>
      </c>
    </row>
    <row r="23" spans="1:10" x14ac:dyDescent="0.2">
      <c r="A23" s="770" t="str">
        <f>gestion!$P$18</f>
        <v>STAR 2</v>
      </c>
      <c r="B23" s="771"/>
      <c r="C23" s="627"/>
      <c r="D23" s="627"/>
      <c r="E23" s="370">
        <f>IF(AND(C23&gt;=36892,C23&lt;43831,D23&gt;=43466,D23&lt;43831),tableau!$B$23,0)</f>
        <v>0</v>
      </c>
      <c r="G23" s="770" t="str">
        <f>gestion!$P$18</f>
        <v>STAR 2</v>
      </c>
      <c r="H23" s="771"/>
      <c r="I23" s="627"/>
      <c r="J23" s="370">
        <f>IF(AND(I23&gt;=43466,I23&lt;43831),tableau!$H$23,0)</f>
        <v>0</v>
      </c>
    </row>
    <row r="24" spans="1:10" x14ac:dyDescent="0.2">
      <c r="A24" s="770" t="str">
        <f>gestion!$P$19</f>
        <v>STAR 3</v>
      </c>
      <c r="B24" s="771"/>
      <c r="C24" s="627"/>
      <c r="D24" s="627"/>
      <c r="E24" s="370">
        <f>IF(AND(C24&gt;=36892,C24&lt;43831,D24&gt;=43466,D24&lt;43831),tableau!$B$24,0)</f>
        <v>0</v>
      </c>
      <c r="G24" s="770" t="str">
        <f>gestion!$P$19</f>
        <v>STAR 3</v>
      </c>
      <c r="H24" s="771"/>
      <c r="I24" s="627"/>
      <c r="J24" s="370">
        <f>IF(AND(I24&gt;=43466,I24&lt;43831),tableau!$H$24,0)</f>
        <v>0</v>
      </c>
    </row>
    <row r="25" spans="1:10" x14ac:dyDescent="0.2">
      <c r="A25" s="770" t="str">
        <f>gestion!$P$20</f>
        <v>STAR 4</v>
      </c>
      <c r="B25" s="771"/>
      <c r="C25" s="627"/>
      <c r="D25" s="627"/>
      <c r="E25" s="370">
        <f>IF(AND(C25&gt;=36892,C25&lt;43831,D25&gt;=43466,D25&lt;43831),tableau!$B$25,0)</f>
        <v>0</v>
      </c>
      <c r="G25" s="770" t="str">
        <f>gestion!$P$20</f>
        <v>STAR 4</v>
      </c>
      <c r="H25" s="771"/>
      <c r="I25" s="627"/>
      <c r="J25" s="370">
        <f>IF(AND(I25&gt;=43466,I25&lt;43831),tableau!$H$25,0)</f>
        <v>0</v>
      </c>
    </row>
    <row r="26" spans="1:10" x14ac:dyDescent="0.2">
      <c r="A26" s="770" t="str">
        <f>gestion!$P$21</f>
        <v>STAR 5</v>
      </c>
      <c r="B26" s="771"/>
      <c r="C26" s="627"/>
      <c r="D26" s="627"/>
      <c r="E26" s="370">
        <f>IF(AND(C26&gt;=36892,C26&lt;43831,D26&gt;=43466,D26&lt;43831),tableau!$B$26,0)</f>
        <v>0</v>
      </c>
      <c r="G26" s="770" t="str">
        <f>gestion!$P$21</f>
        <v>STAR 5</v>
      </c>
      <c r="H26" s="771"/>
      <c r="I26" s="627"/>
      <c r="J26" s="370">
        <f>IF(AND(I26&gt;=43466,I26&lt;43831),tableau!$H$26,0)</f>
        <v>0</v>
      </c>
    </row>
    <row r="27" spans="1:10" x14ac:dyDescent="0.2">
      <c r="A27" s="770" t="str">
        <f>gestion!$P$22</f>
        <v>STAR 6</v>
      </c>
      <c r="B27" s="771"/>
      <c r="C27" s="627"/>
      <c r="D27" s="627"/>
      <c r="E27" s="370">
        <f>IF(AND(C27&gt;=36892,C27&lt;43831,D27&gt;=43466,D27&lt;43831),tableau!$B$27,0)</f>
        <v>0</v>
      </c>
      <c r="G27" s="770" t="str">
        <f>gestion!$P$22</f>
        <v>STAR 6</v>
      </c>
      <c r="H27" s="771"/>
      <c r="I27" s="627"/>
      <c r="J27" s="370">
        <f>IF(AND(I27&gt;=43466,I27&lt;43831),tableau!$H$27,0)</f>
        <v>0</v>
      </c>
    </row>
    <row r="28" spans="1:10" x14ac:dyDescent="0.2">
      <c r="A28" s="770" t="str">
        <f>gestion!$P$23</f>
        <v>STAR 7</v>
      </c>
      <c r="B28" s="771"/>
      <c r="C28" s="627"/>
      <c r="D28" s="627"/>
      <c r="E28" s="370">
        <f>IF(AND(C28&gt;=36892,C28&lt;43831,D28&gt;=43466,D28&lt;43831),tableau!$B$27,0)</f>
        <v>0</v>
      </c>
      <c r="G28" s="770" t="str">
        <f>gestion!$P$23</f>
        <v>STAR 7</v>
      </c>
      <c r="H28" s="771"/>
      <c r="I28" s="627"/>
      <c r="J28" s="370">
        <f>IF(AND(I28&gt;=43466,I28&lt;43831),tableau!$H$27,0)</f>
        <v>0</v>
      </c>
    </row>
    <row r="29" spans="1:10" x14ac:dyDescent="0.2">
      <c r="A29" s="770" t="str">
        <f>gestion!$P$24</f>
        <v>Senior Bronze</v>
      </c>
      <c r="B29" s="771"/>
      <c r="C29" s="627"/>
      <c r="D29" s="627"/>
      <c r="E29" s="370">
        <f>IF(AND(C29&gt;=36892,C29&lt;43831,D29&gt;=43466,D29&lt;43831),tableau!$B$27,0)</f>
        <v>0</v>
      </c>
      <c r="G29" s="770" t="str">
        <f>gestion!$P$24</f>
        <v>Senior Bronze</v>
      </c>
      <c r="H29" s="771"/>
      <c r="I29" s="627"/>
      <c r="J29" s="370">
        <f>IF(AND(I29&gt;=43466,I29&lt;43831),tableau!$H$27,0)</f>
        <v>0</v>
      </c>
    </row>
    <row r="30" spans="1:10" x14ac:dyDescent="0.2">
      <c r="A30" s="770" t="str">
        <f>gestion!$P$25</f>
        <v>STAR 8</v>
      </c>
      <c r="B30" s="771"/>
      <c r="C30" s="627"/>
      <c r="D30" s="627"/>
      <c r="E30" s="370">
        <f>IF(AND(C30&gt;=36892,C30&lt;43831,D30&gt;=43466,D30&lt;43831),tableau!$B$28,0)</f>
        <v>0</v>
      </c>
      <c r="G30" s="770" t="str">
        <f>gestion!$P$25</f>
        <v>STAR 8</v>
      </c>
      <c r="H30" s="771"/>
      <c r="I30" s="627"/>
      <c r="J30" s="370">
        <f>IF(AND(I30&gt;=43466,I30&lt;43831),tableau!$H$28,0)</f>
        <v>0</v>
      </c>
    </row>
    <row r="31" spans="1:10" x14ac:dyDescent="0.2">
      <c r="A31" s="770" t="str">
        <f>gestion!$P$26</f>
        <v>STAR 9</v>
      </c>
      <c r="B31" s="771"/>
      <c r="C31" s="627"/>
      <c r="D31" s="627"/>
      <c r="E31" s="370">
        <f>IF(AND(C31&gt;=36892,C31&lt;43831,D31&gt;=43466,D31&lt;43831),tableau!$B$28,0)</f>
        <v>0</v>
      </c>
      <c r="G31" s="770" t="str">
        <f>gestion!$P$26</f>
        <v>STAR 9</v>
      </c>
      <c r="H31" s="771"/>
      <c r="I31" s="627"/>
      <c r="J31" s="370">
        <f>IF(AND(I31&gt;=43466,I31&lt;43831),tableau!$H$28,0)</f>
        <v>0</v>
      </c>
    </row>
    <row r="32" spans="1:10" x14ac:dyDescent="0.2">
      <c r="A32" s="770" t="str">
        <f>gestion!$P$27</f>
        <v>Junior Argent</v>
      </c>
      <c r="B32" s="771"/>
      <c r="C32" s="627"/>
      <c r="D32" s="627"/>
      <c r="E32" s="370">
        <f>IF(AND(C32&gt;=36892,C32&lt;43831,D32&gt;=43466,D32&lt;43831),tableau!$B$28,0)</f>
        <v>0</v>
      </c>
      <c r="G32" s="770" t="str">
        <f>gestion!$P$27</f>
        <v>Junior Argent</v>
      </c>
      <c r="H32" s="771"/>
      <c r="I32" s="627"/>
      <c r="J32" s="370">
        <f>IF(AND(I32&gt;=43466,I32&lt;43831),tableau!$H$28,0)</f>
        <v>0</v>
      </c>
    </row>
    <row r="33" spans="1:13" x14ac:dyDescent="0.2">
      <c r="A33" s="770" t="str">
        <f>gestion!$P$28</f>
        <v>STAR 10</v>
      </c>
      <c r="B33" s="771"/>
      <c r="C33" s="627"/>
      <c r="D33" s="627"/>
      <c r="E33" s="370">
        <f>IF(AND(C33&gt;=36892,C33&lt;43831,D33&gt;=43466,D33&lt;43831),tableau!$B$29,0)</f>
        <v>0</v>
      </c>
      <c r="G33" s="770" t="str">
        <f>gestion!$P$28</f>
        <v>STAR 10</v>
      </c>
      <c r="H33" s="771"/>
      <c r="I33" s="627"/>
      <c r="J33" s="370">
        <f>IF(AND(I33&gt;=43466,I33&lt;43831),tableau!$H$29,0)</f>
        <v>0</v>
      </c>
    </row>
    <row r="34" spans="1:13" x14ac:dyDescent="0.2">
      <c r="A34" s="770" t="str">
        <f>gestion!$P$29</f>
        <v>Senior Argent</v>
      </c>
      <c r="B34" s="771"/>
      <c r="C34" s="627"/>
      <c r="D34" s="627"/>
      <c r="E34" s="370">
        <f>IF(AND(C34&gt;=36892,C34&lt;43831,D34&gt;=43466,D34&lt;43831),tableau!$B$29,0)</f>
        <v>0</v>
      </c>
      <c r="G34" s="770" t="str">
        <f>gestion!$P$29</f>
        <v>Senior Argent</v>
      </c>
      <c r="H34" s="771"/>
      <c r="I34" s="627"/>
      <c r="J34" s="370">
        <f>IF(AND(I34&gt;=43466,I34&lt;43831),tableau!$H$29,0)</f>
        <v>0</v>
      </c>
    </row>
    <row r="35" spans="1:13" x14ac:dyDescent="0.2">
      <c r="A35" s="770" t="str">
        <f>gestion!$P$30</f>
        <v>Or</v>
      </c>
      <c r="B35" s="771"/>
      <c r="C35" s="627"/>
      <c r="D35" s="627"/>
      <c r="E35" s="370">
        <f>IF(AND(C35&gt;=36892,C35&lt;43831,D35&gt;=43466,D35&lt;43831),tableau!$B$30,0)</f>
        <v>0</v>
      </c>
      <c r="G35" s="770" t="str">
        <f>gestion!$P$30</f>
        <v>Or</v>
      </c>
      <c r="H35" s="771"/>
      <c r="I35" s="627"/>
      <c r="J35" s="370">
        <f>IF(AND(I35&gt;=43466,I35&lt;43831),tableau!$H$30,0)</f>
        <v>0</v>
      </c>
    </row>
    <row r="36" spans="1:13" x14ac:dyDescent="0.2">
      <c r="A36" s="990" t="s">
        <v>421</v>
      </c>
      <c r="B36" s="991"/>
      <c r="C36" s="991"/>
      <c r="D36" s="992"/>
      <c r="E36" s="373">
        <f>SUM(E22:E35)</f>
        <v>0</v>
      </c>
      <c r="G36" s="990" t="s">
        <v>421</v>
      </c>
      <c r="H36" s="991"/>
      <c r="I36" s="992"/>
      <c r="J36" s="373">
        <f>SUM(J22:J35)</f>
        <v>0</v>
      </c>
    </row>
    <row r="37" spans="1:13" x14ac:dyDescent="0.2">
      <c r="A37" s="522"/>
      <c r="B37" s="522"/>
      <c r="C37" s="522"/>
      <c r="D37" s="474"/>
    </row>
    <row r="38" spans="1:13" ht="12" customHeight="1" x14ac:dyDescent="0.2">
      <c r="G38" s="264"/>
      <c r="H38" s="264"/>
      <c r="I38" s="264"/>
      <c r="J38" s="264"/>
    </row>
    <row r="40" spans="1:13" s="264" customFormat="1" x14ac:dyDescent="0.2">
      <c r="A40" s="486" t="str">
        <f>gestion!$M$83</f>
        <v>PATINAGE D’INTERPRÉTATION/ARTISTIQUE </v>
      </c>
      <c r="B40" s="486"/>
      <c r="C40" s="486"/>
      <c r="D40" s="486"/>
      <c r="E40" s="374" t="str">
        <f>gestion!B85</f>
        <v>simple</v>
      </c>
      <c r="G40" s="490" t="str">
        <f>gestion!$B$83</f>
        <v>PATINAGE D'INTERPRÉTATION</v>
      </c>
      <c r="H40" s="490"/>
      <c r="I40" s="490"/>
      <c r="J40" s="374" t="str">
        <f>gestion!M86</f>
        <v>couple</v>
      </c>
      <c r="K40" s="212"/>
      <c r="L40" s="212"/>
      <c r="M40" s="212"/>
    </row>
    <row r="41" spans="1:13" ht="13.5" thickBot="1" x14ac:dyDescent="0.25">
      <c r="A41" s="1000" t="s">
        <v>426</v>
      </c>
      <c r="B41" s="1001"/>
      <c r="C41" s="1002" t="s">
        <v>18</v>
      </c>
      <c r="D41" s="1001"/>
      <c r="E41" s="375" t="s">
        <v>29</v>
      </c>
      <c r="G41" s="485" t="s">
        <v>426</v>
      </c>
      <c r="H41" s="488"/>
      <c r="I41" s="546" t="s">
        <v>18</v>
      </c>
      <c r="J41" s="375" t="s">
        <v>29</v>
      </c>
    </row>
    <row r="42" spans="1:13" ht="13.5" thickTop="1" x14ac:dyDescent="0.2">
      <c r="A42" s="997" t="str">
        <f>tableau!$A$34</f>
        <v>Introduction</v>
      </c>
      <c r="B42" s="998"/>
      <c r="C42" s="995"/>
      <c r="D42" s="996"/>
      <c r="E42" s="370">
        <f>IF(AND(C42&gt;=43466,C42&lt;43831),tableau!$B$34,0)</f>
        <v>0</v>
      </c>
      <c r="G42" s="997" t="str">
        <f>tableau!$A$34</f>
        <v>Introduction</v>
      </c>
      <c r="H42" s="998"/>
      <c r="I42" s="604"/>
      <c r="J42" s="370">
        <f>IF(AND(I42&gt;=43466,I42&lt;43831),tableau!$B$34,0)</f>
        <v>0</v>
      </c>
    </row>
    <row r="43" spans="1:13" x14ac:dyDescent="0.2">
      <c r="A43" s="988" t="str">
        <f>tableau!$A$35</f>
        <v>Bronze</v>
      </c>
      <c r="B43" s="989"/>
      <c r="C43" s="993"/>
      <c r="D43" s="994"/>
      <c r="E43" s="371">
        <f>IF(AND(C43&gt;=43466,C43&lt;43831),tableau!$B$35,0)</f>
        <v>0</v>
      </c>
      <c r="G43" s="988" t="str">
        <f>tableau!$A$35</f>
        <v>Bronze</v>
      </c>
      <c r="H43" s="989"/>
      <c r="I43" s="605"/>
      <c r="J43" s="371">
        <f>IF(AND(I43&gt;=43466,I43&lt;43831),tableau!$B$35,0)</f>
        <v>0</v>
      </c>
    </row>
    <row r="44" spans="1:13" x14ac:dyDescent="0.2">
      <c r="A44" s="988" t="str">
        <f>tableau!$A$36</f>
        <v>Argent</v>
      </c>
      <c r="B44" s="989"/>
      <c r="C44" s="993"/>
      <c r="D44" s="994"/>
      <c r="E44" s="371">
        <f>IF(AND(C44&gt;=43466,C44&lt;43831),tableau!$B$36,0)</f>
        <v>0</v>
      </c>
      <c r="G44" s="988" t="str">
        <f>tableau!$A$36</f>
        <v>Argent</v>
      </c>
      <c r="H44" s="989"/>
      <c r="I44" s="605"/>
      <c r="J44" s="371">
        <f>IF(AND(I44&gt;=43466,I44&lt;43831),tableau!$B$36,0)</f>
        <v>0</v>
      </c>
    </row>
    <row r="45" spans="1:13" x14ac:dyDescent="0.2">
      <c r="A45" s="988" t="str">
        <f>tableau!$A$37</f>
        <v>Or</v>
      </c>
      <c r="B45" s="989"/>
      <c r="C45" s="993"/>
      <c r="D45" s="994"/>
      <c r="E45" s="372">
        <f>IF(AND(C45&gt;=43466,C45&lt;43831),tableau!$B$37,0)</f>
        <v>0</v>
      </c>
      <c r="G45" s="988" t="str">
        <f>tableau!$A$37</f>
        <v>Or</v>
      </c>
      <c r="H45" s="989"/>
      <c r="I45" s="605"/>
      <c r="J45" s="372">
        <f>IF(AND(I45&gt;=43466,I45&lt;43831),tableau!$B$37,0)</f>
        <v>0</v>
      </c>
    </row>
    <row r="46" spans="1:13" x14ac:dyDescent="0.2">
      <c r="A46" s="990" t="s">
        <v>421</v>
      </c>
      <c r="B46" s="991"/>
      <c r="C46" s="991"/>
      <c r="D46" s="991"/>
      <c r="E46" s="489">
        <f>SUM(E42:E45)</f>
        <v>0</v>
      </c>
      <c r="G46" s="990" t="s">
        <v>421</v>
      </c>
      <c r="H46" s="991"/>
      <c r="I46" s="991"/>
      <c r="J46" s="489">
        <f>SUM(J42:J45)</f>
        <v>0</v>
      </c>
    </row>
    <row r="48" spans="1:13" x14ac:dyDescent="0.2">
      <c r="F48" s="473"/>
    </row>
    <row r="49" spans="1:12" ht="13.5" thickBot="1" x14ac:dyDescent="0.25">
      <c r="D49" s="547" t="s">
        <v>466</v>
      </c>
      <c r="E49" s="548"/>
      <c r="F49" s="548"/>
      <c r="G49" s="376" t="s">
        <v>467</v>
      </c>
    </row>
    <row r="50" spans="1:12" ht="13.5" thickTop="1" x14ac:dyDescent="0.2">
      <c r="D50" s="549" t="str">
        <f>gestion!$B$87</f>
        <v>STYLE LIBRE</v>
      </c>
      <c r="E50" s="550"/>
      <c r="F50" s="550"/>
      <c r="G50" s="370">
        <f>E36</f>
        <v>0</v>
      </c>
    </row>
    <row r="51" spans="1:12" x14ac:dyDescent="0.2">
      <c r="D51" s="491" t="str">
        <f>gestion!$B$82</f>
        <v>HABILETÉS DE PATINAGE</v>
      </c>
      <c r="E51" s="492"/>
      <c r="F51" s="492"/>
      <c r="G51" s="371">
        <f>J36</f>
        <v>0</v>
      </c>
    </row>
    <row r="52" spans="1:12" x14ac:dyDescent="0.2">
      <c r="D52" s="491" t="str">
        <f>gestion!$B$83</f>
        <v>PATINAGE D'INTERPRÉTATION</v>
      </c>
      <c r="E52" s="492"/>
      <c r="F52" s="492"/>
      <c r="G52" s="372">
        <f>E46+J46</f>
        <v>0</v>
      </c>
    </row>
    <row r="53" spans="1:12" x14ac:dyDescent="0.2">
      <c r="D53" s="544" t="s">
        <v>468</v>
      </c>
      <c r="E53" s="545"/>
      <c r="F53" s="545"/>
      <c r="G53" s="373">
        <f>SUM(G50:G52)</f>
        <v>0</v>
      </c>
    </row>
    <row r="56" spans="1:12" x14ac:dyDescent="0.2">
      <c r="A56" s="255" t="str">
        <f>+gestion!$B$81</f>
        <v>N.B. :  Joindre une copie très lisible des parties du sommaire de test ou de la certification.</v>
      </c>
      <c r="B56" s="255"/>
      <c r="C56" s="255"/>
      <c r="D56" s="255"/>
      <c r="E56" s="255"/>
      <c r="F56" s="255"/>
      <c r="G56" s="255"/>
      <c r="H56" s="255"/>
      <c r="I56" s="255"/>
      <c r="J56" s="255"/>
    </row>
    <row r="57" spans="1:12" x14ac:dyDescent="0.2">
      <c r="A57" s="210"/>
      <c r="B57" s="210"/>
      <c r="C57" s="210"/>
      <c r="D57" s="210"/>
      <c r="E57" s="210"/>
      <c r="F57" s="210"/>
      <c r="G57" s="210"/>
      <c r="H57" s="210"/>
      <c r="I57" s="210"/>
      <c r="J57" s="210"/>
    </row>
    <row r="58" spans="1:12" x14ac:dyDescent="0.2">
      <c r="B58" s="210"/>
      <c r="C58" s="366" t="s">
        <v>52</v>
      </c>
      <c r="D58" s="366"/>
      <c r="E58" s="210"/>
      <c r="F58" s="325" t="str">
        <f>+'données a remplir'!$F$8</f>
        <v/>
      </c>
      <c r="G58" s="325"/>
      <c r="H58" s="325"/>
      <c r="I58" s="361"/>
      <c r="J58" s="361"/>
      <c r="K58" s="210"/>
      <c r="L58" s="210"/>
    </row>
    <row r="59" spans="1:12" x14ac:dyDescent="0.2">
      <c r="B59" s="210"/>
      <c r="C59" s="366"/>
      <c r="D59" s="245"/>
      <c r="E59" s="210"/>
      <c r="F59" s="245"/>
      <c r="G59" s="245"/>
      <c r="H59" s="245"/>
      <c r="I59" s="221"/>
      <c r="J59" s="221"/>
      <c r="K59" s="210"/>
      <c r="L59" s="210"/>
    </row>
    <row r="60" spans="1:12" x14ac:dyDescent="0.2">
      <c r="B60" s="210"/>
      <c r="C60" s="366" t="s">
        <v>53</v>
      </c>
      <c r="D60" s="366"/>
      <c r="E60" s="210"/>
      <c r="F60" s="325" t="str">
        <f>+'données a remplir'!$F$9</f>
        <v/>
      </c>
      <c r="G60" s="325"/>
      <c r="H60" s="325"/>
      <c r="I60" s="361"/>
      <c r="J60" s="361"/>
      <c r="K60" s="210"/>
    </row>
    <row r="61" spans="1:12" x14ac:dyDescent="0.2">
      <c r="B61" s="210"/>
      <c r="C61" s="366"/>
      <c r="D61" s="245"/>
      <c r="E61" s="210"/>
      <c r="F61" s="245"/>
      <c r="G61" s="245"/>
      <c r="H61" s="245"/>
      <c r="I61" s="221"/>
      <c r="J61" s="221"/>
      <c r="K61" s="210"/>
    </row>
    <row r="62" spans="1:12" x14ac:dyDescent="0.2">
      <c r="B62" s="210"/>
      <c r="C62" s="339" t="s">
        <v>54</v>
      </c>
      <c r="D62" s="339"/>
      <c r="E62" s="210"/>
      <c r="F62" s="325" t="str">
        <f>+'données a remplir'!$F$10</f>
        <v/>
      </c>
      <c r="G62" s="325"/>
      <c r="H62" s="325"/>
      <c r="I62" s="361"/>
      <c r="J62" s="361"/>
      <c r="K62" s="210"/>
    </row>
    <row r="63" spans="1:12" x14ac:dyDescent="0.2">
      <c r="K63" s="210"/>
    </row>
    <row r="64" spans="1:12" x14ac:dyDescent="0.2">
      <c r="K64" s="210"/>
    </row>
  </sheetData>
  <sheetProtection algorithmName="SHA-512" hashValue="+WfIYFwRCZfo0r9t5na5lhxiCL5GFYuQfBIYtrlTamB88nRSRxpsiQVovUiBpi3uy8mCvmLLxG/JQEiH1pr5Lg==" saltValue="LrUh4LTLVf/aj4nqwWiGlQ==" spinCount="100000" sheet="1"/>
  <protectedRanges>
    <protectedRange sqref="I22:I35 C42:D45 I42:I45 C22:D35" name="Plage2"/>
    <protectedRange sqref="B9:E11 H9:J11" name="Plage1_3"/>
  </protectedRanges>
  <mergeCells count="75">
    <mergeCell ref="A46:D46"/>
    <mergeCell ref="J20:J21"/>
    <mergeCell ref="G46:I46"/>
    <mergeCell ref="B9:E9"/>
    <mergeCell ref="B11:E11"/>
    <mergeCell ref="C13:E13"/>
    <mergeCell ref="A30:B30"/>
    <mergeCell ref="A33:B33"/>
    <mergeCell ref="A22:B22"/>
    <mergeCell ref="C20:D20"/>
    <mergeCell ref="A23:B23"/>
    <mergeCell ref="A24:B24"/>
    <mergeCell ref="A25:B25"/>
    <mergeCell ref="A42:B42"/>
    <mergeCell ref="A28:B28"/>
    <mergeCell ref="A29:B29"/>
    <mergeCell ref="F12:G12"/>
    <mergeCell ref="A13:B13"/>
    <mergeCell ref="A14:J14"/>
    <mergeCell ref="A20:B21"/>
    <mergeCell ref="G20:H21"/>
    <mergeCell ref="E20:E21"/>
    <mergeCell ref="I20:I21"/>
    <mergeCell ref="G19:I19"/>
    <mergeCell ref="A2:J2"/>
    <mergeCell ref="A3:J3"/>
    <mergeCell ref="A5:J5"/>
    <mergeCell ref="A6:J6"/>
    <mergeCell ref="A7:J7"/>
    <mergeCell ref="A4:J4"/>
    <mergeCell ref="F9:G9"/>
    <mergeCell ref="A35:B35"/>
    <mergeCell ref="G22:H22"/>
    <mergeCell ref="G23:H23"/>
    <mergeCell ref="G24:H24"/>
    <mergeCell ref="G25:H25"/>
    <mergeCell ref="F10:G10"/>
    <mergeCell ref="F13:G13"/>
    <mergeCell ref="H9:J9"/>
    <mergeCell ref="H11:J11"/>
    <mergeCell ref="H13:J13"/>
    <mergeCell ref="A26:B26"/>
    <mergeCell ref="A27:B27"/>
    <mergeCell ref="F11:G11"/>
    <mergeCell ref="A16:J16"/>
    <mergeCell ref="A17:J17"/>
    <mergeCell ref="G26:H26"/>
    <mergeCell ref="G27:H27"/>
    <mergeCell ref="G30:H30"/>
    <mergeCell ref="A19:D19"/>
    <mergeCell ref="A41:B41"/>
    <mergeCell ref="A36:D36"/>
    <mergeCell ref="C41:D41"/>
    <mergeCell ref="A31:B31"/>
    <mergeCell ref="A32:B32"/>
    <mergeCell ref="A34:B34"/>
    <mergeCell ref="G28:H28"/>
    <mergeCell ref="G29:H29"/>
    <mergeCell ref="G31:H31"/>
    <mergeCell ref="G32:H32"/>
    <mergeCell ref="G34:H34"/>
    <mergeCell ref="G33:H33"/>
    <mergeCell ref="G45:H45"/>
    <mergeCell ref="G35:H35"/>
    <mergeCell ref="G36:I36"/>
    <mergeCell ref="A44:B44"/>
    <mergeCell ref="A45:B45"/>
    <mergeCell ref="C45:D45"/>
    <mergeCell ref="C42:D42"/>
    <mergeCell ref="C43:D43"/>
    <mergeCell ref="C44:D44"/>
    <mergeCell ref="A43:B43"/>
    <mergeCell ref="G42:H42"/>
    <mergeCell ref="G43:H43"/>
    <mergeCell ref="G44:H44"/>
  </mergeCells>
  <printOptions horizontalCentered="1"/>
  <pageMargins left="0" right="0" top="0.55118110236220474" bottom="0.55118110236220474" header="0.31496062992125984" footer="0.31496062992125984"/>
  <pageSetup scale="83" orientation="portrait" r:id="rId1"/>
  <headerFooter>
    <oddHeader>&amp;LLauréats 2019</oddHeader>
    <oddFooter>&amp;C&amp;14PATINAGE LAURENTIDES&amp;R&amp;A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tabColor rgb="FF92D050"/>
  </sheetPr>
  <dimension ref="A1:M62"/>
  <sheetViews>
    <sheetView showGridLines="0" zoomScaleNormal="100" workbookViewId="0">
      <selection activeCell="B9" sqref="B9:E9"/>
    </sheetView>
  </sheetViews>
  <sheetFormatPr baseColWidth="10" defaultRowHeight="12.75" x14ac:dyDescent="0.2"/>
  <cols>
    <col min="1" max="1" width="15.7109375" style="212" customWidth="1"/>
    <col min="2" max="2" width="8.28515625" style="212" customWidth="1"/>
    <col min="3" max="4" width="13" style="212" customWidth="1"/>
    <col min="5" max="5" width="8.140625" style="212" customWidth="1"/>
    <col min="6" max="6" width="15.140625" style="212" customWidth="1"/>
    <col min="7" max="7" width="10" style="212" customWidth="1"/>
    <col min="8" max="8" width="14.140625" style="212" customWidth="1"/>
    <col min="9" max="9" width="13" style="212" customWidth="1"/>
    <col min="10" max="48" width="11.42578125" style="212" customWidth="1"/>
    <col min="49" max="16384" width="11.42578125" style="212"/>
  </cols>
  <sheetData>
    <row r="1" spans="1:10" x14ac:dyDescent="0.2">
      <c r="A1" s="209"/>
      <c r="B1" s="209"/>
      <c r="C1" s="209"/>
      <c r="D1" s="209"/>
      <c r="E1" s="209"/>
      <c r="F1" s="209"/>
      <c r="G1" s="210"/>
      <c r="H1" s="211"/>
      <c r="I1" s="210"/>
      <c r="J1" s="210"/>
    </row>
    <row r="2" spans="1:10" x14ac:dyDescent="0.2">
      <c r="A2" s="796" t="s">
        <v>14</v>
      </c>
      <c r="B2" s="796"/>
      <c r="C2" s="796"/>
      <c r="D2" s="796"/>
      <c r="E2" s="796"/>
      <c r="F2" s="796"/>
      <c r="G2" s="796"/>
      <c r="H2" s="796"/>
      <c r="I2" s="796"/>
      <c r="J2" s="796"/>
    </row>
    <row r="3" spans="1:10" x14ac:dyDescent="0.2">
      <c r="A3" s="796" t="s">
        <v>43</v>
      </c>
      <c r="B3" s="796"/>
      <c r="C3" s="796"/>
      <c r="D3" s="796"/>
      <c r="E3" s="796"/>
      <c r="F3" s="796"/>
      <c r="G3" s="796"/>
      <c r="H3" s="796"/>
      <c r="I3" s="796"/>
      <c r="J3" s="796"/>
    </row>
    <row r="4" spans="1:10" s="214" customFormat="1" ht="15.75" customHeigh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  <c r="J4" s="796"/>
    </row>
    <row r="5" spans="1:10" s="214" customFormat="1" ht="15.75" customHeight="1" x14ac:dyDescent="0.2">
      <c r="A5" s="801" t="s">
        <v>5</v>
      </c>
      <c r="B5" s="801"/>
      <c r="C5" s="801"/>
      <c r="D5" s="801"/>
      <c r="E5" s="801"/>
      <c r="F5" s="801"/>
      <c r="G5" s="801"/>
      <c r="H5" s="801"/>
      <c r="I5" s="801"/>
      <c r="J5" s="801"/>
    </row>
    <row r="6" spans="1:10" ht="15.75" x14ac:dyDescent="0.2">
      <c r="A6" s="801" t="str">
        <f>gestion!$B$58</f>
        <v>PATINEUR OU PATINEUSE DE TEST</v>
      </c>
      <c r="B6" s="801"/>
      <c r="C6" s="801"/>
      <c r="D6" s="801"/>
      <c r="E6" s="801"/>
      <c r="F6" s="801"/>
      <c r="G6" s="801"/>
      <c r="H6" s="801"/>
      <c r="I6" s="801"/>
      <c r="J6" s="801"/>
    </row>
    <row r="7" spans="1:10" ht="15.75" x14ac:dyDescent="0.2">
      <c r="A7" s="801" t="str">
        <f>gestion!$B$61</f>
        <v>14 ANS ET PLUS</v>
      </c>
      <c r="B7" s="801"/>
      <c r="C7" s="801"/>
      <c r="D7" s="801"/>
      <c r="E7" s="801"/>
      <c r="F7" s="801"/>
      <c r="G7" s="801"/>
      <c r="H7" s="801"/>
      <c r="I7" s="801"/>
      <c r="J7" s="801"/>
    </row>
    <row r="8" spans="1:10" x14ac:dyDescent="0.2">
      <c r="A8" s="210"/>
      <c r="B8" s="210"/>
      <c r="C8" s="210"/>
      <c r="D8" s="210"/>
      <c r="E8" s="210"/>
      <c r="F8" s="210"/>
      <c r="G8" s="210"/>
      <c r="H8" s="211"/>
      <c r="I8" s="210"/>
      <c r="J8" s="210"/>
    </row>
    <row r="9" spans="1:10" x14ac:dyDescent="0.2">
      <c r="A9" s="216" t="s">
        <v>48</v>
      </c>
      <c r="B9" s="790"/>
      <c r="C9" s="790"/>
      <c r="D9" s="790"/>
      <c r="E9" s="790"/>
      <c r="F9" s="800" t="s">
        <v>51</v>
      </c>
      <c r="G9" s="800"/>
      <c r="H9" s="850"/>
      <c r="I9" s="850"/>
      <c r="J9" s="850"/>
    </row>
    <row r="10" spans="1:10" x14ac:dyDescent="0.2">
      <c r="A10" s="216"/>
      <c r="B10" s="217"/>
      <c r="C10" s="217"/>
      <c r="D10" s="217"/>
      <c r="E10" s="217"/>
      <c r="F10" s="800"/>
      <c r="G10" s="800"/>
      <c r="H10" s="340"/>
      <c r="I10" s="218"/>
      <c r="J10" s="218"/>
    </row>
    <row r="11" spans="1:10" x14ac:dyDescent="0.2">
      <c r="A11" s="216" t="s">
        <v>74</v>
      </c>
      <c r="B11" s="790"/>
      <c r="C11" s="790"/>
      <c r="D11" s="790"/>
      <c r="E11" s="790"/>
      <c r="F11" s="800" t="s">
        <v>13</v>
      </c>
      <c r="G11" s="800"/>
      <c r="H11" s="850"/>
      <c r="I11" s="850"/>
      <c r="J11" s="850"/>
    </row>
    <row r="12" spans="1:10" x14ac:dyDescent="0.2">
      <c r="A12" s="367"/>
      <c r="B12" s="318"/>
      <c r="C12" s="318"/>
      <c r="D12" s="342"/>
      <c r="E12" s="342"/>
      <c r="F12" s="800"/>
      <c r="G12" s="800"/>
      <c r="H12" s="210"/>
      <c r="I12" s="210"/>
      <c r="J12" s="210"/>
    </row>
    <row r="13" spans="1:10" x14ac:dyDescent="0.2">
      <c r="A13" s="800" t="s">
        <v>50</v>
      </c>
      <c r="B13" s="800"/>
      <c r="C13" s="790">
        <f>'données a remplir'!E7</f>
        <v>0</v>
      </c>
      <c r="D13" s="790"/>
      <c r="E13" s="790"/>
      <c r="F13" s="808" t="s">
        <v>380</v>
      </c>
      <c r="G13" s="808"/>
      <c r="H13" s="850">
        <f>'données a remplir'!E6</f>
        <v>0</v>
      </c>
      <c r="I13" s="850" t="str">
        <f>+'données a remplir'!F6</f>
        <v/>
      </c>
      <c r="J13" s="850"/>
    </row>
    <row r="14" spans="1:10" s="357" customFormat="1" ht="20.25" x14ac:dyDescent="0.3">
      <c r="A14" s="891"/>
      <c r="B14" s="891"/>
      <c r="C14" s="891"/>
      <c r="D14" s="891"/>
      <c r="E14" s="891"/>
      <c r="F14" s="891"/>
      <c r="G14" s="891"/>
      <c r="H14" s="891"/>
      <c r="I14" s="891"/>
      <c r="J14" s="891"/>
    </row>
    <row r="15" spans="1:10" s="357" customFormat="1" x14ac:dyDescent="0.2">
      <c r="A15" s="356" t="s">
        <v>415</v>
      </c>
      <c r="B15" s="221"/>
      <c r="C15" s="221"/>
      <c r="D15" s="220"/>
      <c r="E15" s="222"/>
      <c r="F15" s="222"/>
      <c r="G15" s="210"/>
      <c r="H15" s="211"/>
      <c r="I15" s="210"/>
      <c r="J15" s="210"/>
    </row>
    <row r="16" spans="1:10" s="357" customFormat="1" x14ac:dyDescent="0.2">
      <c r="A16" s="945" t="str">
        <f>_xlfn.CONCAT(gestion!$B$141," ",gestion!$B$142," ",gestion!$Q$4)</f>
        <v>Limite d'age 14 ans ou plus au 31 décembre 2019</v>
      </c>
      <c r="B16" s="945"/>
      <c r="C16" s="945"/>
      <c r="D16" s="945"/>
      <c r="E16" s="945"/>
      <c r="F16" s="945"/>
      <c r="G16" s="945"/>
      <c r="H16" s="945"/>
      <c r="I16" s="945"/>
      <c r="J16" s="945"/>
    </row>
    <row r="17" spans="1:10" s="357" customFormat="1" x14ac:dyDescent="0.2">
      <c r="A17" s="945" t="str">
        <f>gestion!$B$145</f>
        <v>Chaque Club enverra 3 candidatures.</v>
      </c>
      <c r="B17" s="945"/>
      <c r="C17" s="945"/>
      <c r="D17" s="945"/>
      <c r="E17" s="945"/>
      <c r="F17" s="945"/>
      <c r="G17" s="945"/>
      <c r="H17" s="945"/>
      <c r="I17" s="945"/>
      <c r="J17" s="945"/>
    </row>
    <row r="19" spans="1:10" x14ac:dyDescent="0.2">
      <c r="A19" s="999" t="str">
        <f>gestion!$B$87</f>
        <v>STYLE LIBRE</v>
      </c>
      <c r="B19" s="999"/>
      <c r="C19" s="999"/>
      <c r="D19" s="999"/>
      <c r="G19" s="1010" t="str">
        <f>gestion!$B$82</f>
        <v>HABILETÉS DE PATINAGE</v>
      </c>
      <c r="H19" s="1010"/>
      <c r="I19" s="1010"/>
    </row>
    <row r="20" spans="1:10" x14ac:dyDescent="0.2">
      <c r="A20" s="1003" t="s">
        <v>426</v>
      </c>
      <c r="B20" s="1004"/>
      <c r="C20" s="1012" t="s">
        <v>18</v>
      </c>
      <c r="D20" s="1013"/>
      <c r="E20" s="1008" t="s">
        <v>29</v>
      </c>
      <c r="G20" s="1003" t="s">
        <v>426</v>
      </c>
      <c r="H20" s="1007"/>
      <c r="I20" s="1007" t="s">
        <v>18</v>
      </c>
      <c r="J20" s="1011" t="s">
        <v>29</v>
      </c>
    </row>
    <row r="21" spans="1:10" ht="13.5" thickBot="1" x14ac:dyDescent="0.25">
      <c r="A21" s="1005"/>
      <c r="B21" s="1006"/>
      <c r="C21" s="369" t="s">
        <v>529</v>
      </c>
      <c r="D21" s="543" t="s">
        <v>68</v>
      </c>
      <c r="E21" s="1009"/>
      <c r="G21" s="1005"/>
      <c r="H21" s="1006"/>
      <c r="I21" s="1006"/>
      <c r="J21" s="1009"/>
    </row>
    <row r="22" spans="1:10" ht="13.5" thickTop="1" x14ac:dyDescent="0.2">
      <c r="A22" s="770" t="str">
        <f>gestion!$P$17</f>
        <v>STAR 1</v>
      </c>
      <c r="B22" s="771"/>
      <c r="C22" s="627"/>
      <c r="D22" s="627"/>
      <c r="E22" s="370">
        <f>IF(AND(C22&gt;=36892,C22&lt;43831,D22&gt;=43466,D22&lt;43831),tableau!$B$22,0)</f>
        <v>0</v>
      </c>
      <c r="G22" s="770" t="str">
        <f>gestion!$P$17</f>
        <v>STAR 1</v>
      </c>
      <c r="H22" s="771"/>
      <c r="I22" s="627"/>
      <c r="J22" s="370">
        <f>IF(AND(I22&gt;=43466,I22&lt;43831),tableau!$H$22,0)</f>
        <v>0</v>
      </c>
    </row>
    <row r="23" spans="1:10" x14ac:dyDescent="0.2">
      <c r="A23" s="770" t="str">
        <f>gestion!$P$18</f>
        <v>STAR 2</v>
      </c>
      <c r="B23" s="771"/>
      <c r="C23" s="627"/>
      <c r="D23" s="627"/>
      <c r="E23" s="370">
        <f>IF(AND(C23&gt;=36892,C23&lt;43831,D23&gt;=43466,D23&lt;43831),tableau!$B$23,0)</f>
        <v>0</v>
      </c>
      <c r="G23" s="770" t="str">
        <f>gestion!$P$18</f>
        <v>STAR 2</v>
      </c>
      <c r="H23" s="771"/>
      <c r="I23" s="627"/>
      <c r="J23" s="370">
        <f>IF(AND(I23&gt;=43466,I23&lt;43831),tableau!$H$23,0)</f>
        <v>0</v>
      </c>
    </row>
    <row r="24" spans="1:10" x14ac:dyDescent="0.2">
      <c r="A24" s="770" t="str">
        <f>gestion!$P$19</f>
        <v>STAR 3</v>
      </c>
      <c r="B24" s="771"/>
      <c r="C24" s="627"/>
      <c r="D24" s="627"/>
      <c r="E24" s="370">
        <f>IF(AND(C24&gt;=36892,C24&lt;43831,D24&gt;=43466,D24&lt;43831),tableau!$B$24,0)</f>
        <v>0</v>
      </c>
      <c r="G24" s="770" t="str">
        <f>gestion!$P$19</f>
        <v>STAR 3</v>
      </c>
      <c r="H24" s="771"/>
      <c r="I24" s="627"/>
      <c r="J24" s="370">
        <f>IF(AND(I24&gt;=43466,I24&lt;43831),tableau!$H$24,0)</f>
        <v>0</v>
      </c>
    </row>
    <row r="25" spans="1:10" x14ac:dyDescent="0.2">
      <c r="A25" s="770" t="str">
        <f>gestion!$P$20</f>
        <v>STAR 4</v>
      </c>
      <c r="B25" s="771"/>
      <c r="C25" s="627"/>
      <c r="D25" s="627"/>
      <c r="E25" s="370">
        <f>IF(AND(C25&gt;=36892,C25&lt;43831,D25&gt;=43466,D25&lt;43831),tableau!$B$25,0)</f>
        <v>0</v>
      </c>
      <c r="G25" s="770" t="str">
        <f>gestion!$P$20</f>
        <v>STAR 4</v>
      </c>
      <c r="H25" s="771"/>
      <c r="I25" s="627"/>
      <c r="J25" s="370">
        <f>IF(AND(I25&gt;=43466,I25&lt;43831),tableau!$H$25,0)</f>
        <v>0</v>
      </c>
    </row>
    <row r="26" spans="1:10" x14ac:dyDescent="0.2">
      <c r="A26" s="770" t="str">
        <f>gestion!$P$21</f>
        <v>STAR 5</v>
      </c>
      <c r="B26" s="771"/>
      <c r="C26" s="627"/>
      <c r="D26" s="627"/>
      <c r="E26" s="370">
        <f>IF(AND(C26&gt;=36892,C26&lt;43831,D26&gt;=43466,D26&lt;43831),tableau!$B$26,0)</f>
        <v>0</v>
      </c>
      <c r="G26" s="770" t="str">
        <f>gestion!$P$21</f>
        <v>STAR 5</v>
      </c>
      <c r="H26" s="771"/>
      <c r="I26" s="627"/>
      <c r="J26" s="370">
        <f>IF(AND(I26&gt;=43466,I26&lt;43831),tableau!$H$26,0)</f>
        <v>0</v>
      </c>
    </row>
    <row r="27" spans="1:10" x14ac:dyDescent="0.2">
      <c r="A27" s="770" t="str">
        <f>gestion!$P$22</f>
        <v>STAR 6</v>
      </c>
      <c r="B27" s="771"/>
      <c r="C27" s="627"/>
      <c r="D27" s="627"/>
      <c r="E27" s="370">
        <f>IF(AND(C27&gt;=36892,C27&lt;43831,D27&gt;=43466,D27&lt;43831),tableau!$B$27,0)</f>
        <v>0</v>
      </c>
      <c r="G27" s="770" t="str">
        <f>gestion!$P$22</f>
        <v>STAR 6</v>
      </c>
      <c r="H27" s="771"/>
      <c r="I27" s="627"/>
      <c r="J27" s="370">
        <f>IF(AND(I27&gt;=43466,I27&lt;43831),tableau!$H$27,0)</f>
        <v>0</v>
      </c>
    </row>
    <row r="28" spans="1:10" x14ac:dyDescent="0.2">
      <c r="A28" s="770" t="str">
        <f>gestion!$P$23</f>
        <v>STAR 7</v>
      </c>
      <c r="B28" s="771"/>
      <c r="C28" s="627"/>
      <c r="D28" s="627"/>
      <c r="E28" s="370">
        <f>IF(AND(C28&gt;=36892,C28&lt;43831,D28&gt;=43466,D28&lt;43831),tableau!$B$27,0)</f>
        <v>0</v>
      </c>
      <c r="G28" s="770" t="str">
        <f>gestion!$P$23</f>
        <v>STAR 7</v>
      </c>
      <c r="H28" s="771"/>
      <c r="I28" s="627"/>
      <c r="J28" s="370">
        <f>IF(AND(I28&gt;=43466,I28&lt;43831),tableau!$H$27,0)</f>
        <v>0</v>
      </c>
    </row>
    <row r="29" spans="1:10" x14ac:dyDescent="0.2">
      <c r="A29" s="770" t="str">
        <f>gestion!$P$24</f>
        <v>Senior Bronze</v>
      </c>
      <c r="B29" s="771"/>
      <c r="C29" s="627"/>
      <c r="D29" s="627"/>
      <c r="E29" s="370">
        <f>IF(AND(C29&gt;=36892,C29&lt;43831,D29&gt;=43466,D29&lt;43831),tableau!$B$27,0)</f>
        <v>0</v>
      </c>
      <c r="G29" s="770" t="str">
        <f>gestion!$P$24</f>
        <v>Senior Bronze</v>
      </c>
      <c r="H29" s="771"/>
      <c r="I29" s="627"/>
      <c r="J29" s="370">
        <f>IF(AND(I29&gt;=43466,I29&lt;43831),tableau!$H$27,0)</f>
        <v>0</v>
      </c>
    </row>
    <row r="30" spans="1:10" x14ac:dyDescent="0.2">
      <c r="A30" s="770" t="str">
        <f>gestion!$P$25</f>
        <v>STAR 8</v>
      </c>
      <c r="B30" s="771"/>
      <c r="C30" s="627"/>
      <c r="D30" s="627"/>
      <c r="E30" s="370">
        <f>IF(AND(C30&gt;=36892,C30&lt;43831,D30&gt;=43466,D30&lt;43831),tableau!$B$28,0)</f>
        <v>0</v>
      </c>
      <c r="G30" s="770" t="str">
        <f>gestion!$P$25</f>
        <v>STAR 8</v>
      </c>
      <c r="H30" s="771"/>
      <c r="I30" s="627"/>
      <c r="J30" s="370">
        <f>IF(AND(I30&gt;=43466,I30&lt;43831),tableau!$H$28,0)</f>
        <v>0</v>
      </c>
    </row>
    <row r="31" spans="1:10" x14ac:dyDescent="0.2">
      <c r="A31" s="770" t="str">
        <f>gestion!$P$26</f>
        <v>STAR 9</v>
      </c>
      <c r="B31" s="771"/>
      <c r="C31" s="627"/>
      <c r="D31" s="627"/>
      <c r="E31" s="370">
        <f>IF(AND(C31&gt;=36892,C31&lt;43831,D31&gt;=43466,D31&lt;43831),tableau!$B$28,0)</f>
        <v>0</v>
      </c>
      <c r="G31" s="770" t="str">
        <f>gestion!$P$26</f>
        <v>STAR 9</v>
      </c>
      <c r="H31" s="771"/>
      <c r="I31" s="627"/>
      <c r="J31" s="370">
        <f>IF(AND(I31&gt;=43466,I31&lt;43831),tableau!$H$28,0)</f>
        <v>0</v>
      </c>
    </row>
    <row r="32" spans="1:10" x14ac:dyDescent="0.2">
      <c r="A32" s="770" t="str">
        <f>gestion!$P$27</f>
        <v>Junior Argent</v>
      </c>
      <c r="B32" s="771"/>
      <c r="C32" s="627"/>
      <c r="D32" s="627"/>
      <c r="E32" s="370">
        <f>IF(AND(C32&gt;=36892,C32&lt;43831,D32&gt;=43466,D32&lt;43831),tableau!$B$28,0)</f>
        <v>0</v>
      </c>
      <c r="G32" s="770" t="str">
        <f>gestion!$P$27</f>
        <v>Junior Argent</v>
      </c>
      <c r="H32" s="771"/>
      <c r="I32" s="627"/>
      <c r="J32" s="370">
        <f>IF(AND(I32&gt;=43466,I32&lt;43831),tableau!$H$28,0)</f>
        <v>0</v>
      </c>
    </row>
    <row r="33" spans="1:13" x14ac:dyDescent="0.2">
      <c r="A33" s="770" t="str">
        <f>gestion!$P$28</f>
        <v>STAR 10</v>
      </c>
      <c r="B33" s="771"/>
      <c r="C33" s="627"/>
      <c r="D33" s="627"/>
      <c r="E33" s="370">
        <f>IF(AND(C33&gt;=36892,C33&lt;43831,D33&gt;=43466,D33&lt;43831),tableau!$B$29,0)</f>
        <v>0</v>
      </c>
      <c r="G33" s="770" t="str">
        <f>gestion!$P$28</f>
        <v>STAR 10</v>
      </c>
      <c r="H33" s="771"/>
      <c r="I33" s="627"/>
      <c r="J33" s="370">
        <f>IF(AND(I33&gt;=43466,I33&lt;43831),tableau!$H$29,0)</f>
        <v>0</v>
      </c>
    </row>
    <row r="34" spans="1:13" x14ac:dyDescent="0.2">
      <c r="A34" s="770" t="str">
        <f>gestion!$P$29</f>
        <v>Senior Argent</v>
      </c>
      <c r="B34" s="771"/>
      <c r="C34" s="627"/>
      <c r="D34" s="627"/>
      <c r="E34" s="370">
        <f>IF(AND(C34&gt;=36892,C34&lt;43831,D34&gt;=43466,D34&lt;43831),tableau!$B$29,0)</f>
        <v>0</v>
      </c>
      <c r="G34" s="770" t="str">
        <f>gestion!$P$29</f>
        <v>Senior Argent</v>
      </c>
      <c r="H34" s="771"/>
      <c r="I34" s="627"/>
      <c r="J34" s="370">
        <f>IF(AND(I34&gt;=43466,I34&lt;43831),tableau!$H$29,0)</f>
        <v>0</v>
      </c>
    </row>
    <row r="35" spans="1:13" x14ac:dyDescent="0.2">
      <c r="A35" s="770" t="str">
        <f>gestion!$P$30</f>
        <v>Or</v>
      </c>
      <c r="B35" s="771"/>
      <c r="C35" s="627"/>
      <c r="D35" s="627"/>
      <c r="E35" s="370">
        <f>IF(AND(C35&gt;=36892,C35&lt;43831,D35&gt;=43466,D35&lt;43831),tableau!$B$30,0)</f>
        <v>0</v>
      </c>
      <c r="G35" s="770" t="str">
        <f>gestion!$P$30</f>
        <v>Or</v>
      </c>
      <c r="H35" s="771"/>
      <c r="I35" s="627"/>
      <c r="J35" s="370">
        <f>IF(AND(I35&gt;=43466,I35&lt;43831),tableau!$H$30,0)</f>
        <v>0</v>
      </c>
    </row>
    <row r="36" spans="1:13" x14ac:dyDescent="0.2">
      <c r="A36" s="990" t="s">
        <v>421</v>
      </c>
      <c r="B36" s="991"/>
      <c r="C36" s="991"/>
      <c r="D36" s="992"/>
      <c r="E36" s="373">
        <f>SUM(E22:E35)</f>
        <v>0</v>
      </c>
      <c r="G36" s="990" t="s">
        <v>421</v>
      </c>
      <c r="H36" s="991"/>
      <c r="I36" s="992"/>
      <c r="J36" s="373">
        <f>SUM(J22:J35)</f>
        <v>0</v>
      </c>
    </row>
    <row r="37" spans="1:13" x14ac:dyDescent="0.2">
      <c r="A37" s="522"/>
      <c r="B37" s="522"/>
      <c r="C37" s="522"/>
      <c r="D37" s="474"/>
    </row>
    <row r="38" spans="1:13" ht="12" customHeight="1" x14ac:dyDescent="0.2">
      <c r="G38" s="264"/>
      <c r="H38" s="264"/>
      <c r="I38" s="264"/>
      <c r="J38" s="264"/>
    </row>
    <row r="40" spans="1:13" s="264" customFormat="1" x14ac:dyDescent="0.2">
      <c r="A40" s="621" t="str">
        <f>gestion!$M$83</f>
        <v>PATINAGE D’INTERPRÉTATION/ARTISTIQUE </v>
      </c>
      <c r="B40" s="621"/>
      <c r="C40" s="621"/>
      <c r="D40" s="621"/>
      <c r="E40" s="374" t="str">
        <f>gestion!B85</f>
        <v>simple</v>
      </c>
      <c r="G40" s="622" t="str">
        <f>gestion!$B$83</f>
        <v>PATINAGE D'INTERPRÉTATION</v>
      </c>
      <c r="H40" s="622"/>
      <c r="I40" s="622"/>
      <c r="J40" s="374" t="str">
        <f>gestion!M86</f>
        <v>couple</v>
      </c>
      <c r="K40" s="212"/>
      <c r="L40" s="212"/>
      <c r="M40" s="212"/>
    </row>
    <row r="41" spans="1:13" ht="13.5" thickBot="1" x14ac:dyDescent="0.25">
      <c r="A41" s="1000" t="s">
        <v>426</v>
      </c>
      <c r="B41" s="1001"/>
      <c r="C41" s="1002" t="s">
        <v>18</v>
      </c>
      <c r="D41" s="1001"/>
      <c r="E41" s="375" t="s">
        <v>29</v>
      </c>
      <c r="G41" s="623" t="s">
        <v>426</v>
      </c>
      <c r="H41" s="488"/>
      <c r="I41" s="546" t="s">
        <v>18</v>
      </c>
      <c r="J41" s="375" t="s">
        <v>29</v>
      </c>
    </row>
    <row r="42" spans="1:13" ht="13.5" thickTop="1" x14ac:dyDescent="0.2">
      <c r="A42" s="997" t="str">
        <f>tableau!$A$34</f>
        <v>Introduction</v>
      </c>
      <c r="B42" s="998"/>
      <c r="C42" s="1014"/>
      <c r="D42" s="1015"/>
      <c r="E42" s="370">
        <f>IF(AND(C42&gt;=43466,C42&lt;43831),tableau!$B$34,0)</f>
        <v>0</v>
      </c>
      <c r="G42" s="997" t="str">
        <f>tableau!$A$34</f>
        <v>Introduction</v>
      </c>
      <c r="H42" s="998"/>
      <c r="I42" s="627"/>
      <c r="J42" s="370">
        <f>IF(AND(I42&gt;=43466,I42&lt;43831),tableau!$B$34,0)</f>
        <v>0</v>
      </c>
    </row>
    <row r="43" spans="1:13" x14ac:dyDescent="0.2">
      <c r="A43" s="988" t="str">
        <f>tableau!$A$35</f>
        <v>Bronze</v>
      </c>
      <c r="B43" s="989"/>
      <c r="C43" s="1016"/>
      <c r="D43" s="1017"/>
      <c r="E43" s="371">
        <f>IF(AND(C43&gt;=43466,C43&lt;43831),tableau!$B$35,0)</f>
        <v>0</v>
      </c>
      <c r="G43" s="988" t="str">
        <f>tableau!$A$35</f>
        <v>Bronze</v>
      </c>
      <c r="H43" s="989"/>
      <c r="I43" s="627"/>
      <c r="J43" s="371">
        <f>IF(AND(I43&gt;=43466,I43&lt;43831),tableau!$B$35,0)</f>
        <v>0</v>
      </c>
    </row>
    <row r="44" spans="1:13" x14ac:dyDescent="0.2">
      <c r="A44" s="988" t="str">
        <f>tableau!$A$36</f>
        <v>Argent</v>
      </c>
      <c r="B44" s="989"/>
      <c r="C44" s="1016"/>
      <c r="D44" s="1017"/>
      <c r="E44" s="371">
        <f>IF(AND(C44&gt;=43466,C44&lt;43831),tableau!$B$36,0)</f>
        <v>0</v>
      </c>
      <c r="G44" s="988" t="str">
        <f>tableau!$A$36</f>
        <v>Argent</v>
      </c>
      <c r="H44" s="989"/>
      <c r="I44" s="627"/>
      <c r="J44" s="371">
        <f>IF(AND(I44&gt;=43466,I44&lt;43831),tableau!$B$36,0)</f>
        <v>0</v>
      </c>
    </row>
    <row r="45" spans="1:13" x14ac:dyDescent="0.2">
      <c r="A45" s="988" t="str">
        <f>tableau!$A$37</f>
        <v>Or</v>
      </c>
      <c r="B45" s="989"/>
      <c r="C45" s="1016"/>
      <c r="D45" s="1017"/>
      <c r="E45" s="372">
        <f>IF(AND(C45&gt;=43466,C45&lt;43831),tableau!$B$37,0)</f>
        <v>0</v>
      </c>
      <c r="G45" s="988" t="str">
        <f>tableau!$A$37</f>
        <v>Or</v>
      </c>
      <c r="H45" s="989"/>
      <c r="I45" s="627"/>
      <c r="J45" s="372">
        <f>IF(AND(I45&gt;=43466,I45&lt;43831),tableau!$B$37,0)</f>
        <v>0</v>
      </c>
    </row>
    <row r="46" spans="1:13" x14ac:dyDescent="0.2">
      <c r="A46" s="990" t="s">
        <v>421</v>
      </c>
      <c r="B46" s="991"/>
      <c r="C46" s="991"/>
      <c r="D46" s="991"/>
      <c r="E46" s="489">
        <f>SUM(E42:E45)</f>
        <v>0</v>
      </c>
      <c r="G46" s="990" t="s">
        <v>421</v>
      </c>
      <c r="H46" s="991"/>
      <c r="I46" s="991"/>
      <c r="J46" s="489">
        <f>SUM(J42:J45)</f>
        <v>0</v>
      </c>
    </row>
    <row r="48" spans="1:13" x14ac:dyDescent="0.2">
      <c r="F48" s="473"/>
    </row>
    <row r="49" spans="1:12" ht="13.5" thickBot="1" x14ac:dyDescent="0.25">
      <c r="D49" s="547" t="s">
        <v>466</v>
      </c>
      <c r="E49" s="548"/>
      <c r="F49" s="548"/>
      <c r="G49" s="376" t="s">
        <v>467</v>
      </c>
    </row>
    <row r="50" spans="1:12" ht="13.5" thickTop="1" x14ac:dyDescent="0.2">
      <c r="D50" s="549" t="str">
        <f>gestion!$B$87</f>
        <v>STYLE LIBRE</v>
      </c>
      <c r="E50" s="550"/>
      <c r="F50" s="550"/>
      <c r="G50" s="370">
        <f>E36</f>
        <v>0</v>
      </c>
    </row>
    <row r="51" spans="1:12" x14ac:dyDescent="0.2">
      <c r="D51" s="491" t="str">
        <f>gestion!$B$82</f>
        <v>HABILETÉS DE PATINAGE</v>
      </c>
      <c r="E51" s="492"/>
      <c r="F51" s="492"/>
      <c r="G51" s="371">
        <f>J36</f>
        <v>0</v>
      </c>
    </row>
    <row r="52" spans="1:12" x14ac:dyDescent="0.2">
      <c r="D52" s="491" t="str">
        <f>gestion!$B$83</f>
        <v>PATINAGE D'INTERPRÉTATION</v>
      </c>
      <c r="E52" s="492"/>
      <c r="F52" s="492"/>
      <c r="G52" s="372">
        <f>E46+J46</f>
        <v>0</v>
      </c>
    </row>
    <row r="53" spans="1:12" x14ac:dyDescent="0.2">
      <c r="D53" s="544" t="s">
        <v>468</v>
      </c>
      <c r="E53" s="545"/>
      <c r="F53" s="545"/>
      <c r="G53" s="373">
        <f>SUM(G50:G52)</f>
        <v>0</v>
      </c>
    </row>
    <row r="56" spans="1:12" x14ac:dyDescent="0.2">
      <c r="A56" s="255" t="str">
        <f>+gestion!$B$81</f>
        <v>N.B. :  Joindre une copie très lisible des parties du sommaire de test ou de la certification.</v>
      </c>
      <c r="B56" s="255"/>
      <c r="C56" s="255"/>
      <c r="D56" s="255"/>
      <c r="E56" s="255"/>
      <c r="F56" s="255"/>
      <c r="G56" s="255"/>
      <c r="H56" s="255"/>
      <c r="I56" s="255"/>
      <c r="J56" s="255"/>
    </row>
    <row r="57" spans="1:12" x14ac:dyDescent="0.2">
      <c r="A57" s="210"/>
      <c r="B57" s="210"/>
      <c r="C57" s="210"/>
      <c r="D57" s="210"/>
      <c r="E57" s="210"/>
      <c r="F57" s="210"/>
      <c r="G57" s="210"/>
      <c r="H57" s="210"/>
      <c r="I57" s="210"/>
      <c r="J57" s="210"/>
    </row>
    <row r="58" spans="1:12" x14ac:dyDescent="0.2">
      <c r="B58" s="210"/>
      <c r="C58" s="580" t="s">
        <v>52</v>
      </c>
      <c r="D58" s="580"/>
      <c r="E58" s="210"/>
      <c r="F58" s="325" t="str">
        <f>+'données a remplir'!$F$8</f>
        <v/>
      </c>
      <c r="G58" s="325"/>
      <c r="H58" s="325"/>
      <c r="I58" s="361"/>
      <c r="J58" s="361"/>
      <c r="K58" s="210"/>
      <c r="L58" s="210"/>
    </row>
    <row r="59" spans="1:12" x14ac:dyDescent="0.2">
      <c r="B59" s="210"/>
      <c r="C59" s="580"/>
      <c r="D59" s="245"/>
      <c r="E59" s="210"/>
      <c r="F59" s="245"/>
      <c r="G59" s="245"/>
      <c r="H59" s="245"/>
      <c r="I59" s="221"/>
      <c r="J59" s="221"/>
      <c r="K59" s="210"/>
      <c r="L59" s="210"/>
    </row>
    <row r="60" spans="1:12" x14ac:dyDescent="0.2">
      <c r="B60" s="210"/>
      <c r="C60" s="580" t="s">
        <v>53</v>
      </c>
      <c r="D60" s="580"/>
      <c r="E60" s="210"/>
      <c r="F60" s="325" t="str">
        <f>+'données a remplir'!$F$9</f>
        <v/>
      </c>
      <c r="G60" s="325"/>
      <c r="H60" s="325"/>
      <c r="I60" s="361"/>
      <c r="J60" s="361"/>
      <c r="K60" s="210"/>
    </row>
    <row r="61" spans="1:12" x14ac:dyDescent="0.2">
      <c r="B61" s="210"/>
      <c r="C61" s="580"/>
      <c r="D61" s="245"/>
      <c r="E61" s="210"/>
      <c r="F61" s="245"/>
      <c r="G61" s="245"/>
      <c r="H61" s="245"/>
      <c r="I61" s="221"/>
      <c r="J61" s="221"/>
      <c r="K61" s="210"/>
    </row>
    <row r="62" spans="1:12" x14ac:dyDescent="0.2">
      <c r="B62" s="210"/>
      <c r="C62" s="580" t="s">
        <v>54</v>
      </c>
      <c r="D62" s="580"/>
      <c r="E62" s="210"/>
      <c r="F62" s="325" t="str">
        <f>+'données a remplir'!$F$10</f>
        <v/>
      </c>
      <c r="G62" s="325"/>
      <c r="H62" s="325"/>
      <c r="I62" s="361"/>
      <c r="J62" s="361"/>
      <c r="K62" s="210"/>
    </row>
  </sheetData>
  <sheetProtection algorithmName="SHA-512" hashValue="n8kRDJC0u1+WH0c1zHtqA2+l3JFn22GE41/YqovUqtqCFpNOkMu8HBwkWcOgKY96wuPAMSO/dh1Ah0DEu13r/A==" saltValue="Ec2UBibpOcQ/I31atwUy2Q==" spinCount="100000" sheet="1"/>
  <protectedRanges>
    <protectedRange sqref="B9:E11 H9:J11" name="Plage1"/>
    <protectedRange sqref="I22:I35 C22:D35 I42:I45 C42:D45" name="Plage2_1"/>
  </protectedRanges>
  <mergeCells count="75">
    <mergeCell ref="A45:B45"/>
    <mergeCell ref="C45:D45"/>
    <mergeCell ref="G45:H45"/>
    <mergeCell ref="A46:D46"/>
    <mergeCell ref="G46:I46"/>
    <mergeCell ref="G44:H44"/>
    <mergeCell ref="A36:D36"/>
    <mergeCell ref="G36:I36"/>
    <mergeCell ref="A41:B41"/>
    <mergeCell ref="C41:D41"/>
    <mergeCell ref="A42:B42"/>
    <mergeCell ref="C42:D42"/>
    <mergeCell ref="G42:H42"/>
    <mergeCell ref="A43:B43"/>
    <mergeCell ref="C43:D43"/>
    <mergeCell ref="G43:H43"/>
    <mergeCell ref="A44:B44"/>
    <mergeCell ref="C44:D44"/>
    <mergeCell ref="A33:B33"/>
    <mergeCell ref="G33:H33"/>
    <mergeCell ref="A34:B34"/>
    <mergeCell ref="G34:H34"/>
    <mergeCell ref="A35:B35"/>
    <mergeCell ref="G35:H35"/>
    <mergeCell ref="A31:B31"/>
    <mergeCell ref="G31:H31"/>
    <mergeCell ref="A32:B32"/>
    <mergeCell ref="A30:B30"/>
    <mergeCell ref="G30:H30"/>
    <mergeCell ref="G32:H32"/>
    <mergeCell ref="A23:B23"/>
    <mergeCell ref="G23:H23"/>
    <mergeCell ref="A24:B24"/>
    <mergeCell ref="G24:H24"/>
    <mergeCell ref="A25:B25"/>
    <mergeCell ref="G25:H25"/>
    <mergeCell ref="A22:B22"/>
    <mergeCell ref="H9:J9"/>
    <mergeCell ref="H11:J11"/>
    <mergeCell ref="H13:J13"/>
    <mergeCell ref="A16:J16"/>
    <mergeCell ref="A17:J17"/>
    <mergeCell ref="G22:H22"/>
    <mergeCell ref="E20:E21"/>
    <mergeCell ref="I20:I21"/>
    <mergeCell ref="A19:D19"/>
    <mergeCell ref="A2:J2"/>
    <mergeCell ref="A3:J3"/>
    <mergeCell ref="A4:J4"/>
    <mergeCell ref="A5:J5"/>
    <mergeCell ref="A6:J6"/>
    <mergeCell ref="A7:J7"/>
    <mergeCell ref="F9:G9"/>
    <mergeCell ref="F10:G10"/>
    <mergeCell ref="F11:G11"/>
    <mergeCell ref="A20:B21"/>
    <mergeCell ref="G20:H21"/>
    <mergeCell ref="C13:E13"/>
    <mergeCell ref="F12:G12"/>
    <mergeCell ref="A13:B13"/>
    <mergeCell ref="F13:G13"/>
    <mergeCell ref="A14:J14"/>
    <mergeCell ref="J20:J21"/>
    <mergeCell ref="B9:E9"/>
    <mergeCell ref="B11:E11"/>
    <mergeCell ref="G19:I19"/>
    <mergeCell ref="C20:D20"/>
    <mergeCell ref="A28:B28"/>
    <mergeCell ref="A29:B29"/>
    <mergeCell ref="G29:H29"/>
    <mergeCell ref="G27:H27"/>
    <mergeCell ref="A26:B26"/>
    <mergeCell ref="A27:B27"/>
    <mergeCell ref="G28:H28"/>
    <mergeCell ref="G26:H26"/>
  </mergeCells>
  <printOptions horizontalCentered="1"/>
  <pageMargins left="0" right="0" top="0.55118110236220474" bottom="0.55118110236220474" header="0.19685039370078741" footer="0.31496062992125984"/>
  <pageSetup scale="83" orientation="portrait" r:id="rId1"/>
  <headerFooter alignWithMargins="0">
    <oddHeader>&amp;LLauréats 2019</oddHeader>
    <oddFooter>&amp;LCandidat 1&amp;C&amp;14PATINAGE LAURENTIDES&amp;R&amp;A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tabColor rgb="FF92D050"/>
  </sheetPr>
  <dimension ref="A1:M62"/>
  <sheetViews>
    <sheetView showGridLines="0" zoomScaleNormal="100" workbookViewId="0">
      <selection activeCell="B9" sqref="B9:E9"/>
    </sheetView>
  </sheetViews>
  <sheetFormatPr baseColWidth="10" defaultRowHeight="12.75" x14ac:dyDescent="0.2"/>
  <cols>
    <col min="1" max="1" width="15.7109375" style="212" customWidth="1"/>
    <col min="2" max="2" width="8.28515625" style="212" customWidth="1"/>
    <col min="3" max="4" width="13" style="212" customWidth="1"/>
    <col min="5" max="5" width="8.140625" style="212" customWidth="1"/>
    <col min="6" max="6" width="15.140625" style="212" customWidth="1"/>
    <col min="7" max="7" width="10" style="212" customWidth="1"/>
    <col min="8" max="8" width="14.140625" style="212" customWidth="1"/>
    <col min="9" max="9" width="13" style="212" customWidth="1"/>
    <col min="10" max="16384" width="11.42578125" style="212"/>
  </cols>
  <sheetData>
    <row r="1" spans="1:10" x14ac:dyDescent="0.2">
      <c r="A1" s="209"/>
      <c r="B1" s="209"/>
      <c r="C1" s="209"/>
      <c r="D1" s="209"/>
      <c r="E1" s="209"/>
      <c r="F1" s="209"/>
      <c r="G1" s="210"/>
      <c r="H1" s="211"/>
      <c r="I1" s="210"/>
      <c r="J1" s="210"/>
    </row>
    <row r="2" spans="1:10" x14ac:dyDescent="0.2">
      <c r="A2" s="796" t="s">
        <v>14</v>
      </c>
      <c r="B2" s="796"/>
      <c r="C2" s="796"/>
      <c r="D2" s="796"/>
      <c r="E2" s="796"/>
      <c r="F2" s="796"/>
      <c r="G2" s="796"/>
      <c r="H2" s="796"/>
      <c r="I2" s="796"/>
      <c r="J2" s="796"/>
    </row>
    <row r="3" spans="1:10" x14ac:dyDescent="0.2">
      <c r="A3" s="796" t="s">
        <v>43</v>
      </c>
      <c r="B3" s="796"/>
      <c r="C3" s="796"/>
      <c r="D3" s="796"/>
      <c r="E3" s="796"/>
      <c r="F3" s="796"/>
      <c r="G3" s="796"/>
      <c r="H3" s="796"/>
      <c r="I3" s="796"/>
      <c r="J3" s="796"/>
    </row>
    <row r="4" spans="1:10" s="214" customFormat="1" ht="15.75" customHeigh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  <c r="J4" s="796"/>
    </row>
    <row r="5" spans="1:10" s="214" customFormat="1" ht="15.75" customHeight="1" x14ac:dyDescent="0.2">
      <c r="A5" s="801" t="s">
        <v>5</v>
      </c>
      <c r="B5" s="801"/>
      <c r="C5" s="801"/>
      <c r="D5" s="801"/>
      <c r="E5" s="801"/>
      <c r="F5" s="801"/>
      <c r="G5" s="801"/>
      <c r="H5" s="801"/>
      <c r="I5" s="801"/>
      <c r="J5" s="801"/>
    </row>
    <row r="6" spans="1:10" ht="15.75" x14ac:dyDescent="0.2">
      <c r="A6" s="801" t="str">
        <f>gestion!$B$58</f>
        <v>PATINEUR OU PATINEUSE DE TEST</v>
      </c>
      <c r="B6" s="801"/>
      <c r="C6" s="801"/>
      <c r="D6" s="801"/>
      <c r="E6" s="801"/>
      <c r="F6" s="801"/>
      <c r="G6" s="801"/>
      <c r="H6" s="801"/>
      <c r="I6" s="801"/>
      <c r="J6" s="801"/>
    </row>
    <row r="7" spans="1:10" ht="15.75" x14ac:dyDescent="0.2">
      <c r="A7" s="801" t="str">
        <f>gestion!$B$61</f>
        <v>14 ANS ET PLUS</v>
      </c>
      <c r="B7" s="801"/>
      <c r="C7" s="801"/>
      <c r="D7" s="801"/>
      <c r="E7" s="801"/>
      <c r="F7" s="801"/>
      <c r="G7" s="801"/>
      <c r="H7" s="801"/>
      <c r="I7" s="801"/>
      <c r="J7" s="801"/>
    </row>
    <row r="8" spans="1:10" x14ac:dyDescent="0.2">
      <c r="A8" s="210"/>
      <c r="B8" s="210"/>
      <c r="C8" s="210"/>
      <c r="D8" s="210"/>
      <c r="E8" s="210"/>
      <c r="F8" s="210"/>
      <c r="G8" s="210"/>
      <c r="H8" s="211"/>
      <c r="I8" s="210"/>
      <c r="J8" s="210"/>
    </row>
    <row r="9" spans="1:10" x14ac:dyDescent="0.2">
      <c r="A9" s="216" t="s">
        <v>48</v>
      </c>
      <c r="B9" s="790"/>
      <c r="C9" s="790"/>
      <c r="D9" s="790"/>
      <c r="E9" s="790"/>
      <c r="F9" s="800" t="s">
        <v>51</v>
      </c>
      <c r="G9" s="800"/>
      <c r="H9" s="850"/>
      <c r="I9" s="850"/>
      <c r="J9" s="850"/>
    </row>
    <row r="10" spans="1:10" x14ac:dyDescent="0.2">
      <c r="A10" s="216"/>
      <c r="B10" s="217"/>
      <c r="C10" s="217"/>
      <c r="D10" s="217"/>
      <c r="E10" s="217"/>
      <c r="F10" s="800"/>
      <c r="G10" s="800"/>
      <c r="H10" s="340"/>
      <c r="I10" s="218"/>
      <c r="J10" s="218"/>
    </row>
    <row r="11" spans="1:10" x14ac:dyDescent="0.2">
      <c r="A11" s="216" t="s">
        <v>74</v>
      </c>
      <c r="B11" s="790"/>
      <c r="C11" s="790"/>
      <c r="D11" s="790"/>
      <c r="E11" s="790"/>
      <c r="F11" s="800" t="s">
        <v>13</v>
      </c>
      <c r="G11" s="800"/>
      <c r="H11" s="850"/>
      <c r="I11" s="850"/>
      <c r="J11" s="850"/>
    </row>
    <row r="12" spans="1:10" x14ac:dyDescent="0.2">
      <c r="A12" s="367"/>
      <c r="B12" s="318"/>
      <c r="C12" s="318"/>
      <c r="D12" s="342"/>
      <c r="E12" s="342"/>
      <c r="F12" s="800"/>
      <c r="G12" s="800"/>
      <c r="H12" s="210"/>
      <c r="I12" s="210"/>
      <c r="J12" s="210"/>
    </row>
    <row r="13" spans="1:10" x14ac:dyDescent="0.2">
      <c r="A13" s="800" t="s">
        <v>50</v>
      </c>
      <c r="B13" s="800"/>
      <c r="C13" s="790">
        <f>'données a remplir'!E7</f>
        <v>0</v>
      </c>
      <c r="D13" s="790"/>
      <c r="E13" s="790"/>
      <c r="F13" s="808" t="s">
        <v>380</v>
      </c>
      <c r="G13" s="808"/>
      <c r="H13" s="850">
        <f>'données a remplir'!E6</f>
        <v>0</v>
      </c>
      <c r="I13" s="850" t="str">
        <f>+'données a remplir'!F6</f>
        <v/>
      </c>
      <c r="J13" s="850"/>
    </row>
    <row r="14" spans="1:10" s="357" customFormat="1" ht="20.25" x14ac:dyDescent="0.3">
      <c r="A14" s="891"/>
      <c r="B14" s="891"/>
      <c r="C14" s="891"/>
      <c r="D14" s="891"/>
      <c r="E14" s="891"/>
      <c r="F14" s="891"/>
      <c r="G14" s="891"/>
      <c r="H14" s="891"/>
      <c r="I14" s="891"/>
      <c r="J14" s="891"/>
    </row>
    <row r="15" spans="1:10" s="357" customFormat="1" x14ac:dyDescent="0.2">
      <c r="A15" s="356" t="s">
        <v>415</v>
      </c>
      <c r="B15" s="221"/>
      <c r="C15" s="221"/>
      <c r="D15" s="220"/>
      <c r="E15" s="222"/>
      <c r="F15" s="222"/>
      <c r="G15" s="210"/>
      <c r="H15" s="211"/>
      <c r="I15" s="210"/>
      <c r="J15" s="210"/>
    </row>
    <row r="16" spans="1:10" s="357" customFormat="1" x14ac:dyDescent="0.2">
      <c r="A16" s="945" t="str">
        <f>_xlfn.CONCAT(gestion!$B$141," ",gestion!$B$142," ",gestion!$Q$4)</f>
        <v>Limite d'age 14 ans ou plus au 31 décembre 2019</v>
      </c>
      <c r="B16" s="945"/>
      <c r="C16" s="945"/>
      <c r="D16" s="945"/>
      <c r="E16" s="945"/>
      <c r="F16" s="945"/>
      <c r="G16" s="945"/>
      <c r="H16" s="945"/>
      <c r="I16" s="945"/>
      <c r="J16" s="945"/>
    </row>
    <row r="17" spans="1:10" s="357" customFormat="1" x14ac:dyDescent="0.2">
      <c r="A17" s="945" t="str">
        <f>gestion!$B$145</f>
        <v>Chaque Club enverra 3 candidatures.</v>
      </c>
      <c r="B17" s="945"/>
      <c r="C17" s="945"/>
      <c r="D17" s="945"/>
      <c r="E17" s="945"/>
      <c r="F17" s="945"/>
      <c r="G17" s="945"/>
      <c r="H17" s="945"/>
      <c r="I17" s="945"/>
      <c r="J17" s="945"/>
    </row>
    <row r="19" spans="1:10" x14ac:dyDescent="0.2">
      <c r="A19" s="999" t="str">
        <f>gestion!$B$87</f>
        <v>STYLE LIBRE</v>
      </c>
      <c r="B19" s="999"/>
      <c r="C19" s="999"/>
      <c r="D19" s="999"/>
      <c r="G19" s="1010" t="str">
        <f>gestion!$B$82</f>
        <v>HABILETÉS DE PATINAGE</v>
      </c>
      <c r="H19" s="1010"/>
      <c r="I19" s="1010"/>
    </row>
    <row r="20" spans="1:10" x14ac:dyDescent="0.2">
      <c r="A20" s="1003" t="s">
        <v>426</v>
      </c>
      <c r="B20" s="1004"/>
      <c r="C20" s="1012" t="s">
        <v>18</v>
      </c>
      <c r="D20" s="1013"/>
      <c r="E20" s="1008" t="s">
        <v>29</v>
      </c>
      <c r="G20" s="1003" t="s">
        <v>426</v>
      </c>
      <c r="H20" s="1007"/>
      <c r="I20" s="1007" t="s">
        <v>18</v>
      </c>
      <c r="J20" s="1011" t="s">
        <v>29</v>
      </c>
    </row>
    <row r="21" spans="1:10" ht="13.5" thickBot="1" x14ac:dyDescent="0.25">
      <c r="A21" s="1005"/>
      <c r="B21" s="1006"/>
      <c r="C21" s="369" t="s">
        <v>529</v>
      </c>
      <c r="D21" s="543" t="s">
        <v>68</v>
      </c>
      <c r="E21" s="1009"/>
      <c r="G21" s="1005"/>
      <c r="H21" s="1006"/>
      <c r="I21" s="1006"/>
      <c r="J21" s="1009"/>
    </row>
    <row r="22" spans="1:10" ht="13.5" thickTop="1" x14ac:dyDescent="0.2">
      <c r="A22" s="770" t="str">
        <f>gestion!$P$17</f>
        <v>STAR 1</v>
      </c>
      <c r="B22" s="771"/>
      <c r="C22" s="627"/>
      <c r="D22" s="627"/>
      <c r="E22" s="370">
        <f>IF(AND(C22&gt;=36892,C22&lt;43831,D22&gt;=43466,D22&lt;43831),tableau!$B$22,0)</f>
        <v>0</v>
      </c>
      <c r="G22" s="770" t="str">
        <f>gestion!$P$17</f>
        <v>STAR 1</v>
      </c>
      <c r="H22" s="771"/>
      <c r="I22" s="627"/>
      <c r="J22" s="370">
        <f>IF(AND(I22&gt;=43466,I22&lt;43831),tableau!$H$22,0)</f>
        <v>0</v>
      </c>
    </row>
    <row r="23" spans="1:10" x14ac:dyDescent="0.2">
      <c r="A23" s="770" t="str">
        <f>gestion!$P$18</f>
        <v>STAR 2</v>
      </c>
      <c r="B23" s="771"/>
      <c r="C23" s="627"/>
      <c r="D23" s="627"/>
      <c r="E23" s="370">
        <f>IF(AND(C23&gt;=36892,C23&lt;43831,D23&gt;=43466,D23&lt;43831),tableau!$B$23,0)</f>
        <v>0</v>
      </c>
      <c r="G23" s="770" t="str">
        <f>gestion!$P$18</f>
        <v>STAR 2</v>
      </c>
      <c r="H23" s="771"/>
      <c r="I23" s="627"/>
      <c r="J23" s="370">
        <f>IF(AND(I23&gt;=43466,I23&lt;43831),tableau!$H$23,0)</f>
        <v>0</v>
      </c>
    </row>
    <row r="24" spans="1:10" x14ac:dyDescent="0.2">
      <c r="A24" s="770" t="str">
        <f>gestion!$P$19</f>
        <v>STAR 3</v>
      </c>
      <c r="B24" s="771"/>
      <c r="C24" s="627"/>
      <c r="D24" s="627"/>
      <c r="E24" s="370">
        <f>IF(AND(C24&gt;=36892,C24&lt;43831,D24&gt;=43466,D24&lt;43831),tableau!$B$24,0)</f>
        <v>0</v>
      </c>
      <c r="G24" s="770" t="str">
        <f>gestion!$P$19</f>
        <v>STAR 3</v>
      </c>
      <c r="H24" s="771"/>
      <c r="I24" s="627"/>
      <c r="J24" s="370">
        <f>IF(AND(I24&gt;=43466,I24&lt;43831),tableau!$H$24,0)</f>
        <v>0</v>
      </c>
    </row>
    <row r="25" spans="1:10" x14ac:dyDescent="0.2">
      <c r="A25" s="770" t="str">
        <f>gestion!$P$20</f>
        <v>STAR 4</v>
      </c>
      <c r="B25" s="771"/>
      <c r="C25" s="627"/>
      <c r="D25" s="627"/>
      <c r="E25" s="370">
        <f>IF(AND(C25&gt;=36892,C25&lt;43831,D25&gt;=43466,D25&lt;43831),tableau!$B$25,0)</f>
        <v>0</v>
      </c>
      <c r="G25" s="770" t="str">
        <f>gestion!$P$20</f>
        <v>STAR 4</v>
      </c>
      <c r="H25" s="771"/>
      <c r="I25" s="627"/>
      <c r="J25" s="370">
        <f>IF(AND(I25&gt;=43466,I25&lt;43831),tableau!$H$25,0)</f>
        <v>0</v>
      </c>
    </row>
    <row r="26" spans="1:10" x14ac:dyDescent="0.2">
      <c r="A26" s="770" t="str">
        <f>gestion!$P$21</f>
        <v>STAR 5</v>
      </c>
      <c r="B26" s="771"/>
      <c r="C26" s="627"/>
      <c r="D26" s="627"/>
      <c r="E26" s="370">
        <f>IF(AND(C26&gt;=36892,C26&lt;43831,D26&gt;=43466,D26&lt;43831),tableau!$B$26,0)</f>
        <v>0</v>
      </c>
      <c r="G26" s="770" t="str">
        <f>gestion!$P$21</f>
        <v>STAR 5</v>
      </c>
      <c r="H26" s="771"/>
      <c r="I26" s="627"/>
      <c r="J26" s="370">
        <f>IF(AND(I26&gt;=43466,I26&lt;43831),tableau!$H$26,0)</f>
        <v>0</v>
      </c>
    </row>
    <row r="27" spans="1:10" x14ac:dyDescent="0.2">
      <c r="A27" s="770" t="str">
        <f>gestion!$P$22</f>
        <v>STAR 6</v>
      </c>
      <c r="B27" s="771"/>
      <c r="C27" s="627"/>
      <c r="D27" s="627"/>
      <c r="E27" s="370">
        <f>IF(AND(C27&gt;=36892,C27&lt;43831,D27&gt;=43466,D27&lt;43831),tableau!$B$27,0)</f>
        <v>0</v>
      </c>
      <c r="G27" s="770" t="str">
        <f>gestion!$P$22</f>
        <v>STAR 6</v>
      </c>
      <c r="H27" s="771"/>
      <c r="I27" s="627"/>
      <c r="J27" s="370">
        <f>IF(AND(I27&gt;=43466,I27&lt;43831),tableau!$H$27,0)</f>
        <v>0</v>
      </c>
    </row>
    <row r="28" spans="1:10" x14ac:dyDescent="0.2">
      <c r="A28" s="770" t="str">
        <f>gestion!$P$23</f>
        <v>STAR 7</v>
      </c>
      <c r="B28" s="771"/>
      <c r="C28" s="627"/>
      <c r="D28" s="627"/>
      <c r="E28" s="370">
        <f>IF(AND(C28&gt;=36892,C28&lt;43831,D28&gt;=43466,D28&lt;43831),tableau!$B$27,0)</f>
        <v>0</v>
      </c>
      <c r="G28" s="770" t="str">
        <f>gestion!$P$23</f>
        <v>STAR 7</v>
      </c>
      <c r="H28" s="771"/>
      <c r="I28" s="627"/>
      <c r="J28" s="370">
        <f>IF(AND(I28&gt;=43466,I28&lt;43831),tableau!$H$27,0)</f>
        <v>0</v>
      </c>
    </row>
    <row r="29" spans="1:10" x14ac:dyDescent="0.2">
      <c r="A29" s="770" t="str">
        <f>gestion!$P$24</f>
        <v>Senior Bronze</v>
      </c>
      <c r="B29" s="771"/>
      <c r="C29" s="627"/>
      <c r="D29" s="627"/>
      <c r="E29" s="370">
        <f>IF(AND(C29&gt;=36892,C29&lt;43831,D29&gt;=43466,D29&lt;43831),tableau!$B$27,0)</f>
        <v>0</v>
      </c>
      <c r="G29" s="770" t="str">
        <f>gestion!$P$24</f>
        <v>Senior Bronze</v>
      </c>
      <c r="H29" s="771"/>
      <c r="I29" s="627"/>
      <c r="J29" s="370">
        <f>IF(AND(I29&gt;=43466,I29&lt;43831),tableau!$H$27,0)</f>
        <v>0</v>
      </c>
    </row>
    <row r="30" spans="1:10" x14ac:dyDescent="0.2">
      <c r="A30" s="770" t="str">
        <f>gestion!$P$25</f>
        <v>STAR 8</v>
      </c>
      <c r="B30" s="771"/>
      <c r="C30" s="627"/>
      <c r="D30" s="627"/>
      <c r="E30" s="370">
        <f>IF(AND(C30&gt;=36892,C30&lt;43831,D30&gt;=43466,D30&lt;43831),tableau!$B$28,0)</f>
        <v>0</v>
      </c>
      <c r="G30" s="770" t="str">
        <f>gestion!$P$25</f>
        <v>STAR 8</v>
      </c>
      <c r="H30" s="771"/>
      <c r="I30" s="627"/>
      <c r="J30" s="370">
        <f>IF(AND(I30&gt;=43466,I30&lt;43831),tableau!$H$28,0)</f>
        <v>0</v>
      </c>
    </row>
    <row r="31" spans="1:10" x14ac:dyDescent="0.2">
      <c r="A31" s="770" t="str">
        <f>gestion!$P$26</f>
        <v>STAR 9</v>
      </c>
      <c r="B31" s="771"/>
      <c r="C31" s="627"/>
      <c r="D31" s="627"/>
      <c r="E31" s="370">
        <f>IF(AND(C31&gt;=36892,C31&lt;43831,D31&gt;=43466,D31&lt;43831),tableau!$B$28,0)</f>
        <v>0</v>
      </c>
      <c r="G31" s="770" t="str">
        <f>gestion!$P$26</f>
        <v>STAR 9</v>
      </c>
      <c r="H31" s="771"/>
      <c r="I31" s="627"/>
      <c r="J31" s="370">
        <f>IF(AND(I31&gt;=43466,I31&lt;43831),tableau!$H$28,0)</f>
        <v>0</v>
      </c>
    </row>
    <row r="32" spans="1:10" x14ac:dyDescent="0.2">
      <c r="A32" s="770" t="str">
        <f>gestion!$P$27</f>
        <v>Junior Argent</v>
      </c>
      <c r="B32" s="771"/>
      <c r="C32" s="627"/>
      <c r="D32" s="627"/>
      <c r="E32" s="370">
        <f>IF(AND(C32&gt;=36892,C32&lt;43831,D32&gt;=43466,D32&lt;43831),tableau!$B$28,0)</f>
        <v>0</v>
      </c>
      <c r="G32" s="770" t="str">
        <f>gestion!$P$27</f>
        <v>Junior Argent</v>
      </c>
      <c r="H32" s="771"/>
      <c r="I32" s="627"/>
      <c r="J32" s="370">
        <f>IF(AND(I32&gt;=43466,I32&lt;43831),tableau!$H$28,0)</f>
        <v>0</v>
      </c>
    </row>
    <row r="33" spans="1:13" x14ac:dyDescent="0.2">
      <c r="A33" s="770" t="str">
        <f>gestion!$P$28</f>
        <v>STAR 10</v>
      </c>
      <c r="B33" s="771"/>
      <c r="C33" s="627"/>
      <c r="D33" s="627"/>
      <c r="E33" s="370">
        <f>IF(AND(C33&gt;=36892,C33&lt;43831,D33&gt;=43466,D33&lt;43831),tableau!$B$29,0)</f>
        <v>0</v>
      </c>
      <c r="G33" s="770" t="str">
        <f>gestion!$P$28</f>
        <v>STAR 10</v>
      </c>
      <c r="H33" s="771"/>
      <c r="I33" s="627"/>
      <c r="J33" s="370">
        <f>IF(AND(I33&gt;=43466,I33&lt;43831),tableau!$H$29,0)</f>
        <v>0</v>
      </c>
    </row>
    <row r="34" spans="1:13" x14ac:dyDescent="0.2">
      <c r="A34" s="770" t="str">
        <f>gestion!$P$29</f>
        <v>Senior Argent</v>
      </c>
      <c r="B34" s="771"/>
      <c r="C34" s="627"/>
      <c r="D34" s="627"/>
      <c r="E34" s="370">
        <f>IF(AND(C34&gt;=36892,C34&lt;43831,D34&gt;=43466,D34&lt;43831),tableau!$B$29,0)</f>
        <v>0</v>
      </c>
      <c r="G34" s="770" t="str">
        <f>gestion!$P$29</f>
        <v>Senior Argent</v>
      </c>
      <c r="H34" s="771"/>
      <c r="I34" s="627"/>
      <c r="J34" s="370">
        <f>IF(AND(I34&gt;=43466,I34&lt;43831),tableau!$H$29,0)</f>
        <v>0</v>
      </c>
    </row>
    <row r="35" spans="1:13" x14ac:dyDescent="0.2">
      <c r="A35" s="770" t="str">
        <f>gestion!$P$30</f>
        <v>Or</v>
      </c>
      <c r="B35" s="771"/>
      <c r="C35" s="627"/>
      <c r="D35" s="627"/>
      <c r="E35" s="370">
        <f>IF(AND(C35&gt;=36892,C35&lt;43831,D35&gt;=43466,D35&lt;43831),tableau!$B$30,0)</f>
        <v>0</v>
      </c>
      <c r="G35" s="770" t="str">
        <f>gestion!$P$30</f>
        <v>Or</v>
      </c>
      <c r="H35" s="771"/>
      <c r="I35" s="627"/>
      <c r="J35" s="370">
        <f>IF(AND(I35&gt;=43466,I35&lt;43831),tableau!$H$30,0)</f>
        <v>0</v>
      </c>
    </row>
    <row r="36" spans="1:13" x14ac:dyDescent="0.2">
      <c r="A36" s="990" t="s">
        <v>421</v>
      </c>
      <c r="B36" s="991"/>
      <c r="C36" s="991"/>
      <c r="D36" s="992"/>
      <c r="E36" s="373">
        <f>SUM(E22:E35)</f>
        <v>0</v>
      </c>
      <c r="G36" s="990" t="s">
        <v>421</v>
      </c>
      <c r="H36" s="991"/>
      <c r="I36" s="992"/>
      <c r="J36" s="373">
        <f>SUM(J22:J35)</f>
        <v>0</v>
      </c>
    </row>
    <row r="37" spans="1:13" x14ac:dyDescent="0.2">
      <c r="A37" s="522"/>
      <c r="B37" s="522"/>
      <c r="C37" s="522"/>
      <c r="D37" s="474"/>
    </row>
    <row r="38" spans="1:13" ht="12" customHeight="1" x14ac:dyDescent="0.2">
      <c r="G38" s="264"/>
      <c r="H38" s="264"/>
      <c r="I38" s="264"/>
      <c r="J38" s="264"/>
    </row>
    <row r="40" spans="1:13" s="264" customFormat="1" x14ac:dyDescent="0.2">
      <c r="A40" s="486" t="str">
        <f>gestion!$M$83</f>
        <v>PATINAGE D’INTERPRÉTATION/ARTISTIQUE </v>
      </c>
      <c r="B40" s="486"/>
      <c r="C40" s="486"/>
      <c r="D40" s="486"/>
      <c r="E40" s="374" t="str">
        <f>gestion!B85</f>
        <v>simple</v>
      </c>
      <c r="G40" s="490" t="str">
        <f>gestion!$B$83</f>
        <v>PATINAGE D'INTERPRÉTATION</v>
      </c>
      <c r="H40" s="490"/>
      <c r="I40" s="490"/>
      <c r="J40" s="374" t="str">
        <f>gestion!M86</f>
        <v>couple</v>
      </c>
      <c r="K40" s="212"/>
      <c r="L40" s="212"/>
      <c r="M40" s="212"/>
    </row>
    <row r="41" spans="1:13" ht="13.5" thickBot="1" x14ac:dyDescent="0.25">
      <c r="A41" s="1000" t="s">
        <v>426</v>
      </c>
      <c r="B41" s="1001"/>
      <c r="C41" s="1002" t="s">
        <v>18</v>
      </c>
      <c r="D41" s="1001"/>
      <c r="E41" s="375" t="s">
        <v>29</v>
      </c>
      <c r="G41" s="485" t="s">
        <v>426</v>
      </c>
      <c r="H41" s="488"/>
      <c r="I41" s="546" t="s">
        <v>18</v>
      </c>
      <c r="J41" s="375" t="s">
        <v>29</v>
      </c>
    </row>
    <row r="42" spans="1:13" ht="13.5" thickTop="1" x14ac:dyDescent="0.2">
      <c r="A42" s="997" t="str">
        <f>tableau!$A$34</f>
        <v>Introduction</v>
      </c>
      <c r="B42" s="998"/>
      <c r="C42" s="1014"/>
      <c r="D42" s="1015"/>
      <c r="E42" s="370">
        <f>IF(AND(C42&gt;=43466,C42&lt;43831),tableau!$B$34,0)</f>
        <v>0</v>
      </c>
      <c r="G42" s="997" t="str">
        <f>tableau!$A$34</f>
        <v>Introduction</v>
      </c>
      <c r="H42" s="998"/>
      <c r="I42" s="627"/>
      <c r="J42" s="370">
        <f>IF(AND(I42&gt;=43466,I42&lt;43831),tableau!$B$34,0)</f>
        <v>0</v>
      </c>
    </row>
    <row r="43" spans="1:13" x14ac:dyDescent="0.2">
      <c r="A43" s="988" t="str">
        <f>tableau!$A$35</f>
        <v>Bronze</v>
      </c>
      <c r="B43" s="989"/>
      <c r="C43" s="1016"/>
      <c r="D43" s="1017"/>
      <c r="E43" s="371">
        <f>IF(AND(C43&gt;=43466,C43&lt;43831),tableau!$B$35,0)</f>
        <v>0</v>
      </c>
      <c r="G43" s="988" t="str">
        <f>tableau!$A$35</f>
        <v>Bronze</v>
      </c>
      <c r="H43" s="989"/>
      <c r="I43" s="627"/>
      <c r="J43" s="371">
        <f>IF(AND(I43&gt;=43466,I43&lt;43831),tableau!$B$35,0)</f>
        <v>0</v>
      </c>
    </row>
    <row r="44" spans="1:13" x14ac:dyDescent="0.2">
      <c r="A44" s="988" t="str">
        <f>tableau!$A$36</f>
        <v>Argent</v>
      </c>
      <c r="B44" s="989"/>
      <c r="C44" s="1016"/>
      <c r="D44" s="1017"/>
      <c r="E44" s="371">
        <f>IF(AND(C44&gt;=43466,C44&lt;43831),tableau!$B$36,0)</f>
        <v>0</v>
      </c>
      <c r="G44" s="988" t="str">
        <f>tableau!$A$36</f>
        <v>Argent</v>
      </c>
      <c r="H44" s="989"/>
      <c r="I44" s="627"/>
      <c r="J44" s="371">
        <f>IF(AND(I44&gt;=43466,I44&lt;43831),tableau!$B$36,0)</f>
        <v>0</v>
      </c>
    </row>
    <row r="45" spans="1:13" x14ac:dyDescent="0.2">
      <c r="A45" s="988" t="str">
        <f>tableau!$A$37</f>
        <v>Or</v>
      </c>
      <c r="B45" s="989"/>
      <c r="C45" s="1016"/>
      <c r="D45" s="1017"/>
      <c r="E45" s="372">
        <f>IF(AND(C45&gt;=43466,C45&lt;43831),tableau!$B$37,0)</f>
        <v>0</v>
      </c>
      <c r="G45" s="988" t="str">
        <f>tableau!$A$37</f>
        <v>Or</v>
      </c>
      <c r="H45" s="989"/>
      <c r="I45" s="627"/>
      <c r="J45" s="372">
        <f>IF(AND(I45&gt;=43466,I45&lt;43831),tableau!$B$37,0)</f>
        <v>0</v>
      </c>
    </row>
    <row r="46" spans="1:13" x14ac:dyDescent="0.2">
      <c r="A46" s="990" t="s">
        <v>421</v>
      </c>
      <c r="B46" s="991"/>
      <c r="C46" s="991"/>
      <c r="D46" s="991"/>
      <c r="E46" s="489">
        <f>SUM(E42:E45)</f>
        <v>0</v>
      </c>
      <c r="G46" s="990" t="s">
        <v>421</v>
      </c>
      <c r="H46" s="991"/>
      <c r="I46" s="991"/>
      <c r="J46" s="489">
        <f>SUM(J42:J45)</f>
        <v>0</v>
      </c>
    </row>
    <row r="48" spans="1:13" x14ac:dyDescent="0.2">
      <c r="F48" s="473"/>
    </row>
    <row r="49" spans="1:12" ht="13.5" thickBot="1" x14ac:dyDescent="0.25">
      <c r="D49" s="547" t="s">
        <v>466</v>
      </c>
      <c r="E49" s="548"/>
      <c r="F49" s="548"/>
      <c r="G49" s="376" t="s">
        <v>467</v>
      </c>
    </row>
    <row r="50" spans="1:12" ht="13.5" thickTop="1" x14ac:dyDescent="0.2">
      <c r="D50" s="549" t="str">
        <f>gestion!$B$87</f>
        <v>STYLE LIBRE</v>
      </c>
      <c r="E50" s="550"/>
      <c r="F50" s="550"/>
      <c r="G50" s="370">
        <f>E36</f>
        <v>0</v>
      </c>
    </row>
    <row r="51" spans="1:12" x14ac:dyDescent="0.2">
      <c r="D51" s="491" t="str">
        <f>gestion!$B$82</f>
        <v>HABILETÉS DE PATINAGE</v>
      </c>
      <c r="E51" s="492"/>
      <c r="F51" s="492"/>
      <c r="G51" s="371">
        <f>J36</f>
        <v>0</v>
      </c>
    </row>
    <row r="52" spans="1:12" x14ac:dyDescent="0.2">
      <c r="D52" s="491" t="str">
        <f>gestion!$B$83</f>
        <v>PATINAGE D'INTERPRÉTATION</v>
      </c>
      <c r="E52" s="492"/>
      <c r="F52" s="492"/>
      <c r="G52" s="372">
        <f>E46+J46</f>
        <v>0</v>
      </c>
    </row>
    <row r="53" spans="1:12" x14ac:dyDescent="0.2">
      <c r="D53" s="544" t="s">
        <v>468</v>
      </c>
      <c r="E53" s="545"/>
      <c r="F53" s="545"/>
      <c r="G53" s="373">
        <f>SUM(G50:G52)</f>
        <v>0</v>
      </c>
    </row>
    <row r="56" spans="1:12" x14ac:dyDescent="0.2">
      <c r="A56" s="255" t="str">
        <f>+gestion!$B$81</f>
        <v>N.B. :  Joindre une copie très lisible des parties du sommaire de test ou de la certification.</v>
      </c>
      <c r="B56" s="255"/>
      <c r="C56" s="255"/>
      <c r="D56" s="255"/>
      <c r="E56" s="255"/>
      <c r="F56" s="255"/>
      <c r="G56" s="255"/>
      <c r="H56" s="255"/>
      <c r="I56" s="255"/>
      <c r="J56" s="255"/>
    </row>
    <row r="57" spans="1:12" x14ac:dyDescent="0.2">
      <c r="A57" s="210"/>
      <c r="B57" s="210"/>
      <c r="C57" s="210"/>
      <c r="D57" s="210"/>
      <c r="E57" s="210"/>
      <c r="F57" s="210"/>
      <c r="G57" s="210"/>
      <c r="H57" s="210"/>
      <c r="I57" s="210"/>
      <c r="J57" s="210"/>
    </row>
    <row r="58" spans="1:12" x14ac:dyDescent="0.2">
      <c r="B58" s="210"/>
      <c r="C58" s="580" t="s">
        <v>52</v>
      </c>
      <c r="D58" s="580"/>
      <c r="E58" s="210"/>
      <c r="F58" s="325" t="str">
        <f>+'données a remplir'!$F$8</f>
        <v/>
      </c>
      <c r="G58" s="325"/>
      <c r="H58" s="325"/>
      <c r="I58" s="361"/>
      <c r="J58" s="361"/>
      <c r="K58" s="210"/>
      <c r="L58" s="210"/>
    </row>
    <row r="59" spans="1:12" x14ac:dyDescent="0.2">
      <c r="B59" s="210"/>
      <c r="C59" s="580"/>
      <c r="D59" s="245"/>
      <c r="E59" s="210"/>
      <c r="F59" s="245"/>
      <c r="G59" s="245"/>
      <c r="H59" s="245"/>
      <c r="I59" s="221"/>
      <c r="J59" s="221"/>
      <c r="K59" s="210"/>
      <c r="L59" s="210"/>
    </row>
    <row r="60" spans="1:12" x14ac:dyDescent="0.2">
      <c r="B60" s="210"/>
      <c r="C60" s="580" t="s">
        <v>53</v>
      </c>
      <c r="D60" s="580"/>
      <c r="E60" s="210"/>
      <c r="F60" s="325" t="str">
        <f>+'données a remplir'!$F$9</f>
        <v/>
      </c>
      <c r="G60" s="325"/>
      <c r="H60" s="325"/>
      <c r="I60" s="361"/>
      <c r="J60" s="361"/>
      <c r="K60" s="210"/>
    </row>
    <row r="61" spans="1:12" x14ac:dyDescent="0.2">
      <c r="B61" s="210"/>
      <c r="C61" s="580"/>
      <c r="D61" s="245"/>
      <c r="E61" s="210"/>
      <c r="F61" s="245"/>
      <c r="G61" s="245"/>
      <c r="H61" s="245"/>
      <c r="I61" s="221"/>
      <c r="J61" s="221"/>
      <c r="K61" s="210"/>
    </row>
    <row r="62" spans="1:12" x14ac:dyDescent="0.2">
      <c r="B62" s="210"/>
      <c r="C62" s="580" t="s">
        <v>54</v>
      </c>
      <c r="D62" s="580"/>
      <c r="E62" s="210"/>
      <c r="F62" s="325" t="str">
        <f>+'données a remplir'!$F$10</f>
        <v/>
      </c>
      <c r="G62" s="325"/>
      <c r="H62" s="325"/>
      <c r="I62" s="361"/>
      <c r="J62" s="361"/>
      <c r="K62" s="210"/>
    </row>
  </sheetData>
  <sheetProtection algorithmName="SHA-512" hashValue="ZopiZCfZOUeorLnfomDeMAjwHpqMpBEL5nV6vt7dvOObCri6UI0FJByadsVDyY+AzJwrm8ozfcmIpWS5jICfeQ==" saltValue="lZNwbarLLMkBq8B2EDofkQ==" spinCount="100000" sheet="1" objects="1" scenarios="1"/>
  <protectedRanges>
    <protectedRange sqref="I22:I35 I42:I45 C42:D45" name="Plage2"/>
    <protectedRange sqref="B9:E11 H9:J11" name="Plage1_3"/>
    <protectedRange sqref="C22:D35" name="Plage2_1"/>
  </protectedRanges>
  <mergeCells count="75">
    <mergeCell ref="A43:B43"/>
    <mergeCell ref="C43:D43"/>
    <mergeCell ref="G43:H43"/>
    <mergeCell ref="A46:D46"/>
    <mergeCell ref="G46:I46"/>
    <mergeCell ref="A44:B44"/>
    <mergeCell ref="C44:D44"/>
    <mergeCell ref="G44:H44"/>
    <mergeCell ref="A45:B45"/>
    <mergeCell ref="C45:D45"/>
    <mergeCell ref="G45:H45"/>
    <mergeCell ref="A41:B41"/>
    <mergeCell ref="C41:D41"/>
    <mergeCell ref="A42:B42"/>
    <mergeCell ref="C42:D42"/>
    <mergeCell ref="G42:H42"/>
    <mergeCell ref="A34:B34"/>
    <mergeCell ref="G34:H34"/>
    <mergeCell ref="A35:B35"/>
    <mergeCell ref="G35:H35"/>
    <mergeCell ref="A36:D36"/>
    <mergeCell ref="G36:I36"/>
    <mergeCell ref="A29:B29"/>
    <mergeCell ref="G29:H29"/>
    <mergeCell ref="A30:B30"/>
    <mergeCell ref="G30:H30"/>
    <mergeCell ref="A26:B26"/>
    <mergeCell ref="G26:H26"/>
    <mergeCell ref="A27:B27"/>
    <mergeCell ref="G27:H27"/>
    <mergeCell ref="A28:B28"/>
    <mergeCell ref="G28:H28"/>
    <mergeCell ref="A32:B32"/>
    <mergeCell ref="G32:H32"/>
    <mergeCell ref="A33:B33"/>
    <mergeCell ref="G33:H33"/>
    <mergeCell ref="A31:B31"/>
    <mergeCell ref="G31:H31"/>
    <mergeCell ref="A23:B23"/>
    <mergeCell ref="G23:H23"/>
    <mergeCell ref="A24:B24"/>
    <mergeCell ref="G24:H24"/>
    <mergeCell ref="A25:B25"/>
    <mergeCell ref="G25:H25"/>
    <mergeCell ref="F12:G12"/>
    <mergeCell ref="A20:B21"/>
    <mergeCell ref="G20:H21"/>
    <mergeCell ref="A19:D19"/>
    <mergeCell ref="C13:E13"/>
    <mergeCell ref="G19:I19"/>
    <mergeCell ref="A22:B22"/>
    <mergeCell ref="G22:H22"/>
    <mergeCell ref="J20:J21"/>
    <mergeCell ref="A13:B13"/>
    <mergeCell ref="F13:G13"/>
    <mergeCell ref="H13:J13"/>
    <mergeCell ref="A14:J14"/>
    <mergeCell ref="A16:J16"/>
    <mergeCell ref="C20:D20"/>
    <mergeCell ref="E20:E21"/>
    <mergeCell ref="I20:I21"/>
    <mergeCell ref="A17:J17"/>
    <mergeCell ref="A7:J7"/>
    <mergeCell ref="F9:G9"/>
    <mergeCell ref="H9:J9"/>
    <mergeCell ref="F10:G10"/>
    <mergeCell ref="F11:G11"/>
    <mergeCell ref="H11:J11"/>
    <mergeCell ref="B9:E9"/>
    <mergeCell ref="B11:E11"/>
    <mergeCell ref="A2:J2"/>
    <mergeCell ref="A3:J3"/>
    <mergeCell ref="A4:J4"/>
    <mergeCell ref="A5:J5"/>
    <mergeCell ref="A6:J6"/>
  </mergeCells>
  <printOptions horizontalCentered="1"/>
  <pageMargins left="0" right="0" top="0.55118110236220474" bottom="0.55118110236220474" header="0.31496062992125984" footer="0.31496062992125984"/>
  <pageSetup scale="83" orientation="portrait" r:id="rId1"/>
  <headerFooter>
    <oddHeader>&amp;LLauréats 2019</oddHeader>
    <oddFooter>&amp;LCandidat 2&amp;C&amp;14PATINAGE LAURENTIDES&amp;R&amp;A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tabColor rgb="FF92D050"/>
  </sheetPr>
  <dimension ref="A1:M62"/>
  <sheetViews>
    <sheetView showGridLines="0" zoomScaleNormal="100" workbookViewId="0">
      <selection activeCell="B9" sqref="B9:E9"/>
    </sheetView>
  </sheetViews>
  <sheetFormatPr baseColWidth="10" defaultRowHeight="12.75" x14ac:dyDescent="0.2"/>
  <cols>
    <col min="1" max="1" width="15.7109375" style="212" customWidth="1"/>
    <col min="2" max="2" width="8.28515625" style="212" customWidth="1"/>
    <col min="3" max="4" width="13" style="212" customWidth="1"/>
    <col min="5" max="5" width="8.140625" style="212" customWidth="1"/>
    <col min="6" max="6" width="14" style="212" customWidth="1"/>
    <col min="7" max="7" width="10" style="212" customWidth="1"/>
    <col min="8" max="8" width="14.140625" style="212" customWidth="1"/>
    <col min="9" max="9" width="13" style="212" customWidth="1"/>
    <col min="10" max="16384" width="11.42578125" style="212"/>
  </cols>
  <sheetData>
    <row r="1" spans="1:10" x14ac:dyDescent="0.2">
      <c r="A1" s="209"/>
      <c r="B1" s="209"/>
      <c r="C1" s="209"/>
      <c r="D1" s="209"/>
      <c r="E1" s="209"/>
      <c r="F1" s="209"/>
      <c r="G1" s="210"/>
      <c r="H1" s="211"/>
      <c r="I1" s="210"/>
      <c r="J1" s="210"/>
    </row>
    <row r="2" spans="1:10" x14ac:dyDescent="0.2">
      <c r="A2" s="796" t="s">
        <v>14</v>
      </c>
      <c r="B2" s="796"/>
      <c r="C2" s="796"/>
      <c r="D2" s="796"/>
      <c r="E2" s="796"/>
      <c r="F2" s="796"/>
      <c r="G2" s="796"/>
      <c r="H2" s="796"/>
      <c r="I2" s="796"/>
      <c r="J2" s="796"/>
    </row>
    <row r="3" spans="1:10" x14ac:dyDescent="0.2">
      <c r="A3" s="796" t="s">
        <v>43</v>
      </c>
      <c r="B3" s="796"/>
      <c r="C3" s="796"/>
      <c r="D3" s="796"/>
      <c r="E3" s="796"/>
      <c r="F3" s="796"/>
      <c r="G3" s="796"/>
      <c r="H3" s="796"/>
      <c r="I3" s="796"/>
      <c r="J3" s="796"/>
    </row>
    <row r="4" spans="1:10" s="214" customFormat="1" ht="15.75" customHeigh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  <c r="J4" s="796"/>
    </row>
    <row r="5" spans="1:10" s="214" customFormat="1" ht="15.75" customHeight="1" x14ac:dyDescent="0.2">
      <c r="A5" s="801" t="s">
        <v>5</v>
      </c>
      <c r="B5" s="801"/>
      <c r="C5" s="801"/>
      <c r="D5" s="801"/>
      <c r="E5" s="801"/>
      <c r="F5" s="801"/>
      <c r="G5" s="801"/>
      <c r="H5" s="801"/>
      <c r="I5" s="801"/>
      <c r="J5" s="801"/>
    </row>
    <row r="6" spans="1:10" ht="15.75" x14ac:dyDescent="0.2">
      <c r="A6" s="801" t="str">
        <f>gestion!$B$58</f>
        <v>PATINEUR OU PATINEUSE DE TEST</v>
      </c>
      <c r="B6" s="801"/>
      <c r="C6" s="801"/>
      <c r="D6" s="801"/>
      <c r="E6" s="801"/>
      <c r="F6" s="801"/>
      <c r="G6" s="801"/>
      <c r="H6" s="801"/>
      <c r="I6" s="801"/>
      <c r="J6" s="801"/>
    </row>
    <row r="7" spans="1:10" ht="15.75" x14ac:dyDescent="0.2">
      <c r="A7" s="801" t="str">
        <f>gestion!$B$61</f>
        <v>14 ANS ET PLUS</v>
      </c>
      <c r="B7" s="801"/>
      <c r="C7" s="801"/>
      <c r="D7" s="801"/>
      <c r="E7" s="801"/>
      <c r="F7" s="801"/>
      <c r="G7" s="801"/>
      <c r="H7" s="801"/>
      <c r="I7" s="801"/>
      <c r="J7" s="801"/>
    </row>
    <row r="8" spans="1:10" x14ac:dyDescent="0.2">
      <c r="A8" s="210"/>
      <c r="B8" s="210"/>
      <c r="C8" s="210"/>
      <c r="D8" s="210"/>
      <c r="E8" s="210"/>
      <c r="F8" s="210"/>
      <c r="G8" s="210"/>
      <c r="H8" s="211"/>
      <c r="I8" s="210"/>
      <c r="J8" s="210"/>
    </row>
    <row r="9" spans="1:10" x14ac:dyDescent="0.2">
      <c r="A9" s="216" t="s">
        <v>48</v>
      </c>
      <c r="B9" s="790"/>
      <c r="C9" s="790"/>
      <c r="D9" s="790"/>
      <c r="E9" s="790"/>
      <c r="F9" s="800" t="s">
        <v>51</v>
      </c>
      <c r="G9" s="800"/>
      <c r="H9" s="850"/>
      <c r="I9" s="850"/>
      <c r="J9" s="850"/>
    </row>
    <row r="10" spans="1:10" x14ac:dyDescent="0.2">
      <c r="A10" s="216"/>
      <c r="B10" s="217"/>
      <c r="C10" s="217"/>
      <c r="D10" s="217"/>
      <c r="E10" s="217"/>
      <c r="F10" s="800"/>
      <c r="G10" s="800"/>
      <c r="H10" s="340"/>
      <c r="I10" s="218"/>
      <c r="J10" s="218"/>
    </row>
    <row r="11" spans="1:10" x14ac:dyDescent="0.2">
      <c r="A11" s="216" t="s">
        <v>74</v>
      </c>
      <c r="B11" s="790"/>
      <c r="C11" s="790"/>
      <c r="D11" s="790"/>
      <c r="E11" s="790"/>
      <c r="F11" s="800" t="s">
        <v>13</v>
      </c>
      <c r="G11" s="800"/>
      <c r="H11" s="850"/>
      <c r="I11" s="850"/>
      <c r="J11" s="850"/>
    </row>
    <row r="12" spans="1:10" x14ac:dyDescent="0.2">
      <c r="A12" s="367"/>
      <c r="B12" s="318"/>
      <c r="C12" s="318"/>
      <c r="D12" s="342"/>
      <c r="E12" s="342"/>
      <c r="F12" s="800"/>
      <c r="G12" s="800"/>
      <c r="H12" s="210"/>
      <c r="I12" s="210"/>
      <c r="J12" s="210"/>
    </row>
    <row r="13" spans="1:10" x14ac:dyDescent="0.2">
      <c r="A13" s="800" t="s">
        <v>50</v>
      </c>
      <c r="B13" s="800"/>
      <c r="C13" s="790">
        <f>'données a remplir'!E7</f>
        <v>0</v>
      </c>
      <c r="D13" s="790"/>
      <c r="E13" s="377"/>
      <c r="F13" s="808" t="s">
        <v>380</v>
      </c>
      <c r="G13" s="808"/>
      <c r="H13" s="850">
        <f>'données a remplir'!E6</f>
        <v>0</v>
      </c>
      <c r="I13" s="850" t="str">
        <f>+'données a remplir'!F6</f>
        <v/>
      </c>
      <c r="J13" s="850"/>
    </row>
    <row r="14" spans="1:10" s="357" customFormat="1" ht="20.25" x14ac:dyDescent="0.3">
      <c r="A14" s="891"/>
      <c r="B14" s="891"/>
      <c r="C14" s="891"/>
      <c r="D14" s="891"/>
      <c r="E14" s="891"/>
      <c r="F14" s="891"/>
      <c r="G14" s="891"/>
      <c r="H14" s="891"/>
      <c r="I14" s="891"/>
      <c r="J14" s="891"/>
    </row>
    <row r="15" spans="1:10" s="357" customFormat="1" x14ac:dyDescent="0.2">
      <c r="A15" s="356" t="s">
        <v>415</v>
      </c>
      <c r="B15" s="221"/>
      <c r="C15" s="221"/>
      <c r="D15" s="220"/>
      <c r="E15" s="222"/>
      <c r="F15" s="222"/>
      <c r="G15" s="210"/>
      <c r="H15" s="211"/>
      <c r="I15" s="210"/>
      <c r="J15" s="210"/>
    </row>
    <row r="16" spans="1:10" s="357" customFormat="1" x14ac:dyDescent="0.2">
      <c r="A16" s="945" t="str">
        <f>_xlfn.CONCAT(gestion!$B$141," ",gestion!$B$142," ",gestion!$Q$4)</f>
        <v>Limite d'age 14 ans ou plus au 31 décembre 2019</v>
      </c>
      <c r="B16" s="945"/>
      <c r="C16" s="945"/>
      <c r="D16" s="945"/>
      <c r="E16" s="945"/>
      <c r="F16" s="945"/>
      <c r="G16" s="945"/>
      <c r="H16" s="945"/>
      <c r="I16" s="945"/>
      <c r="J16" s="945"/>
    </row>
    <row r="17" spans="1:10" s="357" customFormat="1" x14ac:dyDescent="0.2">
      <c r="A17" s="945" t="str">
        <f>gestion!$B$145</f>
        <v>Chaque Club enverra 3 candidatures.</v>
      </c>
      <c r="B17" s="945"/>
      <c r="C17" s="945"/>
      <c r="D17" s="945"/>
      <c r="E17" s="945"/>
      <c r="F17" s="945"/>
      <c r="G17" s="945"/>
      <c r="H17" s="945"/>
      <c r="I17" s="945"/>
      <c r="J17" s="945"/>
    </row>
    <row r="19" spans="1:10" x14ac:dyDescent="0.2">
      <c r="A19" s="999" t="str">
        <f>gestion!$B$87</f>
        <v>STYLE LIBRE</v>
      </c>
      <c r="B19" s="999"/>
      <c r="C19" s="999"/>
      <c r="D19" s="999"/>
      <c r="G19" s="1010" t="str">
        <f>gestion!$B$82</f>
        <v>HABILETÉS DE PATINAGE</v>
      </c>
      <c r="H19" s="1010"/>
      <c r="I19" s="1010"/>
    </row>
    <row r="20" spans="1:10" x14ac:dyDescent="0.2">
      <c r="A20" s="1003" t="s">
        <v>426</v>
      </c>
      <c r="B20" s="1004"/>
      <c r="C20" s="1012" t="s">
        <v>18</v>
      </c>
      <c r="D20" s="1013"/>
      <c r="E20" s="1008" t="s">
        <v>29</v>
      </c>
      <c r="G20" s="1003" t="s">
        <v>426</v>
      </c>
      <c r="H20" s="1007"/>
      <c r="I20" s="1007" t="s">
        <v>18</v>
      </c>
      <c r="J20" s="1011" t="s">
        <v>29</v>
      </c>
    </row>
    <row r="21" spans="1:10" ht="13.5" thickBot="1" x14ac:dyDescent="0.25">
      <c r="A21" s="1005"/>
      <c r="B21" s="1006"/>
      <c r="C21" s="369" t="s">
        <v>529</v>
      </c>
      <c r="D21" s="543" t="s">
        <v>68</v>
      </c>
      <c r="E21" s="1009"/>
      <c r="G21" s="1005"/>
      <c r="H21" s="1006"/>
      <c r="I21" s="1006"/>
      <c r="J21" s="1009"/>
    </row>
    <row r="22" spans="1:10" ht="13.5" thickTop="1" x14ac:dyDescent="0.2">
      <c r="A22" s="770" t="str">
        <f>gestion!$P$17</f>
        <v>STAR 1</v>
      </c>
      <c r="B22" s="771"/>
      <c r="C22" s="627"/>
      <c r="D22" s="627"/>
      <c r="E22" s="370">
        <f>IF(AND(C22&gt;=36892,C22&lt;43831,D22&gt;=43466,D22&lt;43831),tableau!$B$22,0)</f>
        <v>0</v>
      </c>
      <c r="G22" s="770" t="str">
        <f>gestion!$P$17</f>
        <v>STAR 1</v>
      </c>
      <c r="H22" s="771"/>
      <c r="I22" s="627"/>
      <c r="J22" s="370">
        <f>IF(AND(I22&gt;=43466,I22&lt;43831),tableau!$H$22,0)</f>
        <v>0</v>
      </c>
    </row>
    <row r="23" spans="1:10" x14ac:dyDescent="0.2">
      <c r="A23" s="770" t="str">
        <f>gestion!$P$18</f>
        <v>STAR 2</v>
      </c>
      <c r="B23" s="771"/>
      <c r="C23" s="627"/>
      <c r="D23" s="627"/>
      <c r="E23" s="370">
        <f>IF(AND(C23&gt;=36892,C23&lt;43831,D23&gt;=43466,D23&lt;43831),tableau!$B$23,0)</f>
        <v>0</v>
      </c>
      <c r="G23" s="770" t="str">
        <f>gestion!$P$18</f>
        <v>STAR 2</v>
      </c>
      <c r="H23" s="771"/>
      <c r="I23" s="627"/>
      <c r="J23" s="370">
        <f>IF(AND(I23&gt;=43466,I23&lt;43831),tableau!$H$23,0)</f>
        <v>0</v>
      </c>
    </row>
    <row r="24" spans="1:10" x14ac:dyDescent="0.2">
      <c r="A24" s="770" t="str">
        <f>gestion!$P$19</f>
        <v>STAR 3</v>
      </c>
      <c r="B24" s="771"/>
      <c r="C24" s="627"/>
      <c r="D24" s="627"/>
      <c r="E24" s="370">
        <f>IF(AND(C24&gt;=36892,C24&lt;43831,D24&gt;=43466,D24&lt;43831),tableau!$B$24,0)</f>
        <v>0</v>
      </c>
      <c r="G24" s="770" t="str">
        <f>gestion!$P$19</f>
        <v>STAR 3</v>
      </c>
      <c r="H24" s="771"/>
      <c r="I24" s="627"/>
      <c r="J24" s="370">
        <f>IF(AND(I24&gt;=43466,I24&lt;43831),tableau!$H$24,0)</f>
        <v>0</v>
      </c>
    </row>
    <row r="25" spans="1:10" x14ac:dyDescent="0.2">
      <c r="A25" s="770" t="str">
        <f>gestion!$P$20</f>
        <v>STAR 4</v>
      </c>
      <c r="B25" s="771"/>
      <c r="C25" s="627"/>
      <c r="D25" s="627"/>
      <c r="E25" s="370">
        <f>IF(AND(C25&gt;=36892,C25&lt;43831,D25&gt;=43466,D25&lt;43831),tableau!$B$25,0)</f>
        <v>0</v>
      </c>
      <c r="G25" s="770" t="str">
        <f>gestion!$P$20</f>
        <v>STAR 4</v>
      </c>
      <c r="H25" s="771"/>
      <c r="I25" s="627"/>
      <c r="J25" s="370">
        <f>IF(AND(I25&gt;=43466,I25&lt;43831),tableau!$H$25,0)</f>
        <v>0</v>
      </c>
    </row>
    <row r="26" spans="1:10" x14ac:dyDescent="0.2">
      <c r="A26" s="770" t="str">
        <f>gestion!$P$21</f>
        <v>STAR 5</v>
      </c>
      <c r="B26" s="771"/>
      <c r="C26" s="627"/>
      <c r="D26" s="627"/>
      <c r="E26" s="370">
        <f>IF(AND(C26&gt;=36892,C26&lt;43831,D26&gt;=43466,D26&lt;43831),tableau!$B$26,0)</f>
        <v>0</v>
      </c>
      <c r="G26" s="770" t="str">
        <f>gestion!$P$21</f>
        <v>STAR 5</v>
      </c>
      <c r="H26" s="771"/>
      <c r="I26" s="627"/>
      <c r="J26" s="370">
        <f>IF(AND(I26&gt;=43466,I26&lt;43831),tableau!$H$26,0)</f>
        <v>0</v>
      </c>
    </row>
    <row r="27" spans="1:10" x14ac:dyDescent="0.2">
      <c r="A27" s="770" t="str">
        <f>gestion!$P$22</f>
        <v>STAR 6</v>
      </c>
      <c r="B27" s="771"/>
      <c r="C27" s="627"/>
      <c r="D27" s="627"/>
      <c r="E27" s="370">
        <f>IF(AND(C27&gt;=36892,C27&lt;43831,D27&gt;=43466,D27&lt;43831),tableau!$B$27,0)</f>
        <v>0</v>
      </c>
      <c r="G27" s="770" t="str">
        <f>gestion!$P$22</f>
        <v>STAR 6</v>
      </c>
      <c r="H27" s="771"/>
      <c r="I27" s="627"/>
      <c r="J27" s="370">
        <f>IF(AND(I27&gt;=43466,I27&lt;43831),tableau!$H$27,0)</f>
        <v>0</v>
      </c>
    </row>
    <row r="28" spans="1:10" x14ac:dyDescent="0.2">
      <c r="A28" s="770" t="str">
        <f>gestion!$P$23</f>
        <v>STAR 7</v>
      </c>
      <c r="B28" s="771"/>
      <c r="C28" s="627"/>
      <c r="D28" s="627"/>
      <c r="E28" s="370">
        <f>IF(AND(C28&gt;=36892,C28&lt;43831,D28&gt;=43466,D28&lt;43831),tableau!$B$27,0)</f>
        <v>0</v>
      </c>
      <c r="G28" s="770" t="str">
        <f>gestion!$P$23</f>
        <v>STAR 7</v>
      </c>
      <c r="H28" s="771"/>
      <c r="I28" s="627"/>
      <c r="J28" s="370">
        <f>IF(AND(I28&gt;=43466,I28&lt;43831),tableau!$H$27,0)</f>
        <v>0</v>
      </c>
    </row>
    <row r="29" spans="1:10" x14ac:dyDescent="0.2">
      <c r="A29" s="770" t="str">
        <f>gestion!$P$24</f>
        <v>Senior Bronze</v>
      </c>
      <c r="B29" s="771"/>
      <c r="C29" s="627"/>
      <c r="D29" s="627"/>
      <c r="E29" s="370">
        <f>IF(AND(C29&gt;=36892,C29&lt;43831,D29&gt;=43466,D29&lt;43831),tableau!$B$27,0)</f>
        <v>0</v>
      </c>
      <c r="G29" s="770" t="str">
        <f>gestion!$P$24</f>
        <v>Senior Bronze</v>
      </c>
      <c r="H29" s="771"/>
      <c r="I29" s="627"/>
      <c r="J29" s="370">
        <f>IF(AND(I29&gt;=43466,I29&lt;43831),tableau!$H$27,0)</f>
        <v>0</v>
      </c>
    </row>
    <row r="30" spans="1:10" x14ac:dyDescent="0.2">
      <c r="A30" s="770" t="str">
        <f>gestion!$P$25</f>
        <v>STAR 8</v>
      </c>
      <c r="B30" s="771"/>
      <c r="C30" s="627"/>
      <c r="D30" s="627"/>
      <c r="E30" s="370">
        <f>IF(AND(C30&gt;=36892,C30&lt;43831,D30&gt;=43466,D30&lt;43831),tableau!$B$28,0)</f>
        <v>0</v>
      </c>
      <c r="G30" s="770" t="str">
        <f>gestion!$P$25</f>
        <v>STAR 8</v>
      </c>
      <c r="H30" s="771"/>
      <c r="I30" s="627"/>
      <c r="J30" s="370">
        <f>IF(AND(I30&gt;=43466,I30&lt;43831),tableau!$H$28,0)</f>
        <v>0</v>
      </c>
    </row>
    <row r="31" spans="1:10" x14ac:dyDescent="0.2">
      <c r="A31" s="770" t="str">
        <f>gestion!$P$26</f>
        <v>STAR 9</v>
      </c>
      <c r="B31" s="771"/>
      <c r="C31" s="627"/>
      <c r="D31" s="627"/>
      <c r="E31" s="370">
        <f>IF(AND(C31&gt;=36892,C31&lt;43831,D31&gt;=43466,D31&lt;43831),tableau!$B$28,0)</f>
        <v>0</v>
      </c>
      <c r="G31" s="770" t="str">
        <f>gestion!$P$26</f>
        <v>STAR 9</v>
      </c>
      <c r="H31" s="771"/>
      <c r="I31" s="627"/>
      <c r="J31" s="370">
        <f>IF(AND(I31&gt;=43466,I31&lt;43831),tableau!$H$28,0)</f>
        <v>0</v>
      </c>
    </row>
    <row r="32" spans="1:10" x14ac:dyDescent="0.2">
      <c r="A32" s="770" t="str">
        <f>gestion!$P$27</f>
        <v>Junior Argent</v>
      </c>
      <c r="B32" s="771"/>
      <c r="C32" s="627"/>
      <c r="D32" s="627"/>
      <c r="E32" s="370">
        <f>IF(AND(C32&gt;=36892,C32&lt;43831,D32&gt;=43466,D32&lt;43831),tableau!$B$28,0)</f>
        <v>0</v>
      </c>
      <c r="G32" s="770" t="str">
        <f>gestion!$P$27</f>
        <v>Junior Argent</v>
      </c>
      <c r="H32" s="771"/>
      <c r="I32" s="627"/>
      <c r="J32" s="370">
        <f>IF(AND(I32&gt;=43466,I32&lt;43831),tableau!$H$28,0)</f>
        <v>0</v>
      </c>
    </row>
    <row r="33" spans="1:13" x14ac:dyDescent="0.2">
      <c r="A33" s="770" t="str">
        <f>gestion!$P$28</f>
        <v>STAR 10</v>
      </c>
      <c r="B33" s="771"/>
      <c r="C33" s="627"/>
      <c r="D33" s="627"/>
      <c r="E33" s="370">
        <f>IF(AND(C33&gt;=36892,C33&lt;43831,D33&gt;=43466,D33&lt;43831),tableau!$B$29,0)</f>
        <v>0</v>
      </c>
      <c r="G33" s="770" t="str">
        <f>gestion!$P$28</f>
        <v>STAR 10</v>
      </c>
      <c r="H33" s="771"/>
      <c r="I33" s="627"/>
      <c r="J33" s="370">
        <f>IF(AND(I33&gt;=43466,I33&lt;43831),tableau!$H$29,0)</f>
        <v>0</v>
      </c>
    </row>
    <row r="34" spans="1:13" x14ac:dyDescent="0.2">
      <c r="A34" s="770" t="str">
        <f>gestion!$P$29</f>
        <v>Senior Argent</v>
      </c>
      <c r="B34" s="771"/>
      <c r="C34" s="627"/>
      <c r="D34" s="627"/>
      <c r="E34" s="370">
        <f>IF(AND(C34&gt;=36892,C34&lt;43831,D34&gt;=43466,D34&lt;43831),tableau!$B$29,0)</f>
        <v>0</v>
      </c>
      <c r="G34" s="770" t="str">
        <f>gestion!$P$29</f>
        <v>Senior Argent</v>
      </c>
      <c r="H34" s="771"/>
      <c r="I34" s="627"/>
      <c r="J34" s="370">
        <f>IF(AND(I34&gt;=43466,I34&lt;43831),tableau!$H$29,0)</f>
        <v>0</v>
      </c>
    </row>
    <row r="35" spans="1:13" x14ac:dyDescent="0.2">
      <c r="A35" s="770" t="str">
        <f>gestion!$P$30</f>
        <v>Or</v>
      </c>
      <c r="B35" s="771"/>
      <c r="C35" s="627"/>
      <c r="D35" s="627"/>
      <c r="E35" s="370">
        <f>IF(AND(C35&gt;=36892,C35&lt;43831,D35&gt;=43466,D35&lt;43831),tableau!$B$30,0)</f>
        <v>0</v>
      </c>
      <c r="G35" s="770" t="str">
        <f>gestion!$P$30</f>
        <v>Or</v>
      </c>
      <c r="H35" s="771"/>
      <c r="I35" s="627"/>
      <c r="J35" s="370">
        <f>IF(AND(I35&gt;=43466,I35&lt;43831),tableau!$H$30,0)</f>
        <v>0</v>
      </c>
    </row>
    <row r="36" spans="1:13" x14ac:dyDescent="0.2">
      <c r="A36" s="990" t="s">
        <v>421</v>
      </c>
      <c r="B36" s="991"/>
      <c r="C36" s="991"/>
      <c r="D36" s="992"/>
      <c r="E36" s="373">
        <f>SUM(E22:E35)</f>
        <v>0</v>
      </c>
      <c r="G36" s="990" t="s">
        <v>421</v>
      </c>
      <c r="H36" s="991"/>
      <c r="I36" s="992"/>
      <c r="J36" s="373">
        <f>SUM(J22:J35)</f>
        <v>0</v>
      </c>
    </row>
    <row r="37" spans="1:13" x14ac:dyDescent="0.2">
      <c r="A37" s="522"/>
      <c r="B37" s="522"/>
      <c r="C37" s="522"/>
      <c r="D37" s="474"/>
    </row>
    <row r="38" spans="1:13" ht="12" customHeight="1" x14ac:dyDescent="0.2">
      <c r="G38" s="264"/>
      <c r="H38" s="264"/>
      <c r="I38" s="264"/>
      <c r="J38" s="264"/>
    </row>
    <row r="40" spans="1:13" s="264" customFormat="1" x14ac:dyDescent="0.2">
      <c r="A40" s="621" t="str">
        <f>gestion!$M$83</f>
        <v>PATINAGE D’INTERPRÉTATION/ARTISTIQUE </v>
      </c>
      <c r="B40" s="621"/>
      <c r="C40" s="621"/>
      <c r="D40" s="621"/>
      <c r="E40" s="374" t="str">
        <f>gestion!B85</f>
        <v>simple</v>
      </c>
      <c r="G40" s="622" t="str">
        <f>gestion!$B$83</f>
        <v>PATINAGE D'INTERPRÉTATION</v>
      </c>
      <c r="H40" s="622"/>
      <c r="I40" s="622"/>
      <c r="J40" s="374" t="str">
        <f>gestion!M86</f>
        <v>couple</v>
      </c>
      <c r="K40" s="212"/>
      <c r="L40" s="212"/>
      <c r="M40" s="212"/>
    </row>
    <row r="41" spans="1:13" ht="13.5" thickBot="1" x14ac:dyDescent="0.25">
      <c r="A41" s="1000" t="s">
        <v>426</v>
      </c>
      <c r="B41" s="1001"/>
      <c r="C41" s="1002" t="s">
        <v>18</v>
      </c>
      <c r="D41" s="1001"/>
      <c r="E41" s="375" t="s">
        <v>29</v>
      </c>
      <c r="G41" s="623" t="s">
        <v>426</v>
      </c>
      <c r="H41" s="488"/>
      <c r="I41" s="546" t="s">
        <v>18</v>
      </c>
      <c r="J41" s="375" t="s">
        <v>29</v>
      </c>
    </row>
    <row r="42" spans="1:13" ht="13.5" thickTop="1" x14ac:dyDescent="0.2">
      <c r="A42" s="997" t="str">
        <f>tableau!$A$34</f>
        <v>Introduction</v>
      </c>
      <c r="B42" s="998"/>
      <c r="C42" s="1014"/>
      <c r="D42" s="1015"/>
      <c r="E42" s="370">
        <f>IF(AND(C42&gt;=43466,C42&lt;43831),tableau!$B$34,0)</f>
        <v>0</v>
      </c>
      <c r="G42" s="997" t="str">
        <f>tableau!$A$34</f>
        <v>Introduction</v>
      </c>
      <c r="H42" s="998"/>
      <c r="I42" s="627"/>
      <c r="J42" s="370">
        <f>IF(AND(I42&gt;=43466,I42&lt;43831),tableau!$B$34,0)</f>
        <v>0</v>
      </c>
    </row>
    <row r="43" spans="1:13" x14ac:dyDescent="0.2">
      <c r="A43" s="988" t="str">
        <f>tableau!$A$35</f>
        <v>Bronze</v>
      </c>
      <c r="B43" s="989"/>
      <c r="C43" s="1016"/>
      <c r="D43" s="1017"/>
      <c r="E43" s="371">
        <f>IF(AND(C43&gt;=43466,C43&lt;43831),tableau!$B$35,0)</f>
        <v>0</v>
      </c>
      <c r="G43" s="988" t="str">
        <f>tableau!$A$35</f>
        <v>Bronze</v>
      </c>
      <c r="H43" s="989"/>
      <c r="I43" s="627"/>
      <c r="J43" s="371">
        <f>IF(AND(I43&gt;=43466,I43&lt;43831),tableau!$B$35,0)</f>
        <v>0</v>
      </c>
    </row>
    <row r="44" spans="1:13" x14ac:dyDescent="0.2">
      <c r="A44" s="988" t="str">
        <f>tableau!$A$36</f>
        <v>Argent</v>
      </c>
      <c r="B44" s="989"/>
      <c r="C44" s="1016"/>
      <c r="D44" s="1017"/>
      <c r="E44" s="371">
        <f>IF(AND(C44&gt;=43466,C44&lt;43831),tableau!$B$36,0)</f>
        <v>0</v>
      </c>
      <c r="G44" s="988" t="str">
        <f>tableau!$A$36</f>
        <v>Argent</v>
      </c>
      <c r="H44" s="989"/>
      <c r="I44" s="627"/>
      <c r="J44" s="371">
        <f>IF(AND(I44&gt;=43466,I44&lt;43831),tableau!$B$36,0)</f>
        <v>0</v>
      </c>
    </row>
    <row r="45" spans="1:13" x14ac:dyDescent="0.2">
      <c r="A45" s="988" t="str">
        <f>tableau!$A$37</f>
        <v>Or</v>
      </c>
      <c r="B45" s="989"/>
      <c r="C45" s="1016"/>
      <c r="D45" s="1017"/>
      <c r="E45" s="372">
        <f>IF(AND(C45&gt;=43466,C45&lt;43831),tableau!$B$37,0)</f>
        <v>0</v>
      </c>
      <c r="G45" s="988" t="str">
        <f>tableau!$A$37</f>
        <v>Or</v>
      </c>
      <c r="H45" s="989"/>
      <c r="I45" s="627"/>
      <c r="J45" s="372">
        <f>IF(AND(I45&gt;=43466,I45&lt;43831),tableau!$B$37,0)</f>
        <v>0</v>
      </c>
    </row>
    <row r="46" spans="1:13" x14ac:dyDescent="0.2">
      <c r="A46" s="990" t="s">
        <v>421</v>
      </c>
      <c r="B46" s="991"/>
      <c r="C46" s="991"/>
      <c r="D46" s="991"/>
      <c r="E46" s="489">
        <f>SUM(E42:E45)</f>
        <v>0</v>
      </c>
      <c r="G46" s="990" t="s">
        <v>421</v>
      </c>
      <c r="H46" s="991"/>
      <c r="I46" s="991"/>
      <c r="J46" s="489">
        <f>SUM(J42:J45)</f>
        <v>0</v>
      </c>
    </row>
    <row r="48" spans="1:13" x14ac:dyDescent="0.2">
      <c r="F48" s="473"/>
    </row>
    <row r="49" spans="1:12" ht="13.5" thickBot="1" x14ac:dyDescent="0.25">
      <c r="D49" s="547" t="s">
        <v>466</v>
      </c>
      <c r="E49" s="548"/>
      <c r="F49" s="548"/>
      <c r="G49" s="376" t="s">
        <v>467</v>
      </c>
    </row>
    <row r="50" spans="1:12" ht="13.5" thickTop="1" x14ac:dyDescent="0.2">
      <c r="D50" s="549" t="str">
        <f>gestion!$B$87</f>
        <v>STYLE LIBRE</v>
      </c>
      <c r="E50" s="550"/>
      <c r="F50" s="550"/>
      <c r="G50" s="370">
        <f>E36</f>
        <v>0</v>
      </c>
    </row>
    <row r="51" spans="1:12" x14ac:dyDescent="0.2">
      <c r="D51" s="491" t="str">
        <f>gestion!$B$82</f>
        <v>HABILETÉS DE PATINAGE</v>
      </c>
      <c r="E51" s="492"/>
      <c r="F51" s="492"/>
      <c r="G51" s="371">
        <f>J36</f>
        <v>0</v>
      </c>
    </row>
    <row r="52" spans="1:12" x14ac:dyDescent="0.2">
      <c r="D52" s="491" t="str">
        <f>gestion!$B$83</f>
        <v>PATINAGE D'INTERPRÉTATION</v>
      </c>
      <c r="E52" s="492"/>
      <c r="F52" s="492"/>
      <c r="G52" s="372">
        <f>E46+J46</f>
        <v>0</v>
      </c>
    </row>
    <row r="53" spans="1:12" x14ac:dyDescent="0.2">
      <c r="D53" s="544" t="s">
        <v>468</v>
      </c>
      <c r="E53" s="545"/>
      <c r="F53" s="545"/>
      <c r="G53" s="373">
        <f>SUM(G50:G52)</f>
        <v>0</v>
      </c>
    </row>
    <row r="56" spans="1:12" x14ac:dyDescent="0.2">
      <c r="A56" s="255" t="str">
        <f>+gestion!$B$81</f>
        <v>N.B. :  Joindre une copie très lisible des parties du sommaire de test ou de la certification.</v>
      </c>
      <c r="B56" s="255"/>
      <c r="C56" s="255"/>
      <c r="D56" s="255"/>
      <c r="E56" s="255"/>
      <c r="F56" s="255"/>
      <c r="G56" s="255"/>
      <c r="H56" s="255"/>
      <c r="I56" s="255"/>
      <c r="J56" s="255"/>
    </row>
    <row r="57" spans="1:12" x14ac:dyDescent="0.2">
      <c r="A57" s="210"/>
      <c r="B57" s="210"/>
      <c r="C57" s="210"/>
      <c r="D57" s="210"/>
      <c r="E57" s="210"/>
      <c r="F57" s="210"/>
      <c r="G57" s="210"/>
      <c r="H57" s="210"/>
      <c r="I57" s="210"/>
      <c r="J57" s="210"/>
    </row>
    <row r="58" spans="1:12" x14ac:dyDescent="0.2">
      <c r="B58" s="210"/>
      <c r="C58" s="580" t="s">
        <v>52</v>
      </c>
      <c r="D58" s="580"/>
      <c r="E58" s="210"/>
      <c r="F58" s="325" t="str">
        <f>+'données a remplir'!$F$8</f>
        <v/>
      </c>
      <c r="G58" s="325"/>
      <c r="H58" s="325"/>
      <c r="I58" s="361"/>
      <c r="J58" s="361"/>
      <c r="K58" s="210"/>
      <c r="L58" s="210"/>
    </row>
    <row r="59" spans="1:12" x14ac:dyDescent="0.2">
      <c r="B59" s="210"/>
      <c r="C59" s="580"/>
      <c r="D59" s="245"/>
      <c r="E59" s="210"/>
      <c r="F59" s="245"/>
      <c r="G59" s="245"/>
      <c r="H59" s="245"/>
      <c r="I59" s="221"/>
      <c r="J59" s="221"/>
      <c r="K59" s="210"/>
      <c r="L59" s="210"/>
    </row>
    <row r="60" spans="1:12" x14ac:dyDescent="0.2">
      <c r="B60" s="210"/>
      <c r="C60" s="580" t="s">
        <v>53</v>
      </c>
      <c r="D60" s="580"/>
      <c r="E60" s="210"/>
      <c r="F60" s="325" t="str">
        <f>+'données a remplir'!$F$9</f>
        <v/>
      </c>
      <c r="G60" s="325"/>
      <c r="H60" s="325"/>
      <c r="I60" s="361"/>
      <c r="J60" s="361"/>
      <c r="K60" s="210"/>
    </row>
    <row r="61" spans="1:12" x14ac:dyDescent="0.2">
      <c r="B61" s="210"/>
      <c r="C61" s="580"/>
      <c r="D61" s="245"/>
      <c r="E61" s="210"/>
      <c r="F61" s="245"/>
      <c r="G61" s="245"/>
      <c r="H61" s="245"/>
      <c r="I61" s="221"/>
      <c r="J61" s="221"/>
      <c r="K61" s="210"/>
    </row>
    <row r="62" spans="1:12" x14ac:dyDescent="0.2">
      <c r="B62" s="210"/>
      <c r="C62" s="580" t="s">
        <v>54</v>
      </c>
      <c r="D62" s="580"/>
      <c r="E62" s="210"/>
      <c r="F62" s="325" t="str">
        <f>+'données a remplir'!$F$10</f>
        <v/>
      </c>
      <c r="G62" s="325"/>
      <c r="H62" s="325"/>
      <c r="I62" s="361"/>
      <c r="J62" s="361"/>
      <c r="K62" s="210"/>
    </row>
  </sheetData>
  <sheetProtection algorithmName="SHA-512" hashValue="ZssShCke7XOLyuJlzh024OP7pzWTyRR4Kx/HzqNSuvKXtvC976rNzkqKMgxsHVTuKTv5v35SmkCp3Pp8XGM3sA==" saltValue="IL0eYiRpnFIVvzn4FvFMLw==" spinCount="100000" sheet="1"/>
  <protectedRanges>
    <protectedRange sqref="B9:E11 H9:J11" name="Plage1_3"/>
    <protectedRange sqref="I22:I35 I42:I45 C42:D45" name="Plage2_1"/>
    <protectedRange sqref="C22:D35" name="Plage2_1_1"/>
  </protectedRanges>
  <mergeCells count="75">
    <mergeCell ref="A43:B43"/>
    <mergeCell ref="C43:D43"/>
    <mergeCell ref="G43:H43"/>
    <mergeCell ref="A46:D46"/>
    <mergeCell ref="G46:I46"/>
    <mergeCell ref="A44:B44"/>
    <mergeCell ref="C44:D44"/>
    <mergeCell ref="G44:H44"/>
    <mergeCell ref="A45:B45"/>
    <mergeCell ref="C45:D45"/>
    <mergeCell ref="G45:H45"/>
    <mergeCell ref="A41:B41"/>
    <mergeCell ref="C41:D41"/>
    <mergeCell ref="A42:B42"/>
    <mergeCell ref="C42:D42"/>
    <mergeCell ref="G42:H42"/>
    <mergeCell ref="A34:B34"/>
    <mergeCell ref="G34:H34"/>
    <mergeCell ref="A35:B35"/>
    <mergeCell ref="G35:H35"/>
    <mergeCell ref="A36:D36"/>
    <mergeCell ref="G36:I36"/>
    <mergeCell ref="A29:B29"/>
    <mergeCell ref="G29:H29"/>
    <mergeCell ref="A30:B30"/>
    <mergeCell ref="G30:H30"/>
    <mergeCell ref="A26:B26"/>
    <mergeCell ref="G26:H26"/>
    <mergeCell ref="A27:B27"/>
    <mergeCell ref="G27:H27"/>
    <mergeCell ref="A28:B28"/>
    <mergeCell ref="G28:H28"/>
    <mergeCell ref="A32:B32"/>
    <mergeCell ref="G32:H32"/>
    <mergeCell ref="A33:B33"/>
    <mergeCell ref="G33:H33"/>
    <mergeCell ref="A31:B31"/>
    <mergeCell ref="G31:H31"/>
    <mergeCell ref="A23:B23"/>
    <mergeCell ref="G23:H23"/>
    <mergeCell ref="A24:B24"/>
    <mergeCell ref="G24:H24"/>
    <mergeCell ref="A25:B25"/>
    <mergeCell ref="G25:H25"/>
    <mergeCell ref="F12:G12"/>
    <mergeCell ref="A20:B21"/>
    <mergeCell ref="G20:H21"/>
    <mergeCell ref="A19:D19"/>
    <mergeCell ref="C13:D13"/>
    <mergeCell ref="G19:I19"/>
    <mergeCell ref="A22:B22"/>
    <mergeCell ref="G22:H22"/>
    <mergeCell ref="J20:J21"/>
    <mergeCell ref="A13:B13"/>
    <mergeCell ref="F13:G13"/>
    <mergeCell ref="H13:J13"/>
    <mergeCell ref="A14:J14"/>
    <mergeCell ref="A16:J16"/>
    <mergeCell ref="C20:D20"/>
    <mergeCell ref="E20:E21"/>
    <mergeCell ref="I20:I21"/>
    <mergeCell ref="A17:J17"/>
    <mergeCell ref="A7:J7"/>
    <mergeCell ref="F9:G9"/>
    <mergeCell ref="H9:J9"/>
    <mergeCell ref="F10:G10"/>
    <mergeCell ref="F11:G11"/>
    <mergeCell ref="H11:J11"/>
    <mergeCell ref="B9:E9"/>
    <mergeCell ref="B11:E11"/>
    <mergeCell ref="A2:J2"/>
    <mergeCell ref="A3:J3"/>
    <mergeCell ref="A4:J4"/>
    <mergeCell ref="A5:J5"/>
    <mergeCell ref="A6:J6"/>
  </mergeCells>
  <printOptions horizontalCentered="1"/>
  <pageMargins left="0" right="0" top="0.55118110236220474" bottom="0.55118110236220474" header="0.31496062992125984" footer="0.31496062992125984"/>
  <pageSetup scale="83" orientation="portrait" r:id="rId1"/>
  <headerFooter>
    <oddHeader>&amp;LLauréats 2019</oddHeader>
    <oddFooter>&amp;LCandidat 3&amp;C&amp;14PATINAGE LAURENTIDES&amp;R&amp;A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tabColor rgb="FF92D050"/>
  </sheetPr>
  <dimension ref="A1:M62"/>
  <sheetViews>
    <sheetView showGridLines="0" zoomScaleNormal="100" workbookViewId="0">
      <selection activeCell="B9" sqref="B9:E9"/>
    </sheetView>
  </sheetViews>
  <sheetFormatPr baseColWidth="10" defaultRowHeight="12.75" x14ac:dyDescent="0.2"/>
  <cols>
    <col min="1" max="1" width="15.7109375" style="212" customWidth="1"/>
    <col min="2" max="2" width="8.28515625" style="212" customWidth="1"/>
    <col min="3" max="4" width="13" style="212" customWidth="1"/>
    <col min="5" max="5" width="8.140625" style="212" customWidth="1"/>
    <col min="6" max="6" width="15.140625" style="212" customWidth="1"/>
    <col min="7" max="7" width="10" style="212" customWidth="1"/>
    <col min="8" max="8" width="14.140625" style="212" customWidth="1"/>
    <col min="9" max="9" width="13" style="212" customWidth="1"/>
    <col min="10" max="16384" width="11.42578125" style="212"/>
  </cols>
  <sheetData>
    <row r="1" spans="1:10" x14ac:dyDescent="0.2">
      <c r="A1" s="209"/>
      <c r="B1" s="209"/>
      <c r="C1" s="209"/>
      <c r="D1" s="209"/>
      <c r="E1" s="209"/>
      <c r="F1" s="209"/>
      <c r="G1" s="210"/>
      <c r="H1" s="211"/>
      <c r="I1" s="210"/>
      <c r="J1" s="210"/>
    </row>
    <row r="2" spans="1:10" x14ac:dyDescent="0.2">
      <c r="A2" s="796" t="s">
        <v>14</v>
      </c>
      <c r="B2" s="796"/>
      <c r="C2" s="796"/>
      <c r="D2" s="796"/>
      <c r="E2" s="796"/>
      <c r="F2" s="796"/>
      <c r="G2" s="796"/>
      <c r="H2" s="796"/>
      <c r="I2" s="796"/>
      <c r="J2" s="796"/>
    </row>
    <row r="3" spans="1:10" x14ac:dyDescent="0.2">
      <c r="A3" s="796" t="s">
        <v>43</v>
      </c>
      <c r="B3" s="796"/>
      <c r="C3" s="796"/>
      <c r="D3" s="796"/>
      <c r="E3" s="796"/>
      <c r="F3" s="796"/>
      <c r="G3" s="796"/>
      <c r="H3" s="796"/>
      <c r="I3" s="796"/>
      <c r="J3" s="796"/>
    </row>
    <row r="4" spans="1:10" s="214" customFormat="1" ht="15.75" customHeigh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  <c r="J4" s="796"/>
    </row>
    <row r="5" spans="1:10" s="214" customFormat="1" ht="15.75" customHeight="1" x14ac:dyDescent="0.2">
      <c r="A5" s="801" t="s">
        <v>5</v>
      </c>
      <c r="B5" s="801"/>
      <c r="C5" s="801"/>
      <c r="D5" s="801"/>
      <c r="E5" s="801"/>
      <c r="F5" s="801"/>
      <c r="G5" s="801"/>
      <c r="H5" s="801"/>
      <c r="I5" s="801"/>
      <c r="J5" s="801"/>
    </row>
    <row r="6" spans="1:10" ht="15.75" x14ac:dyDescent="0.2">
      <c r="A6" s="801" t="str">
        <f>gestion!$B$58</f>
        <v>PATINEUR OU PATINEUSE DE TEST</v>
      </c>
      <c r="B6" s="801"/>
      <c r="C6" s="801"/>
      <c r="D6" s="801"/>
      <c r="E6" s="801"/>
      <c r="F6" s="801"/>
      <c r="G6" s="801"/>
      <c r="H6" s="801"/>
      <c r="I6" s="801"/>
      <c r="J6" s="801"/>
    </row>
    <row r="7" spans="1:10" ht="15.75" x14ac:dyDescent="0.2">
      <c r="A7" s="801" t="str">
        <f>gestion!$B$62</f>
        <v>ENTRE 11 ET 13 ANS</v>
      </c>
      <c r="B7" s="801"/>
      <c r="C7" s="801"/>
      <c r="D7" s="801"/>
      <c r="E7" s="801"/>
      <c r="F7" s="801"/>
      <c r="G7" s="801"/>
      <c r="H7" s="801"/>
      <c r="I7" s="801"/>
      <c r="J7" s="801"/>
    </row>
    <row r="8" spans="1:10" x14ac:dyDescent="0.2">
      <c r="A8" s="210"/>
      <c r="B8" s="210"/>
      <c r="C8" s="210"/>
      <c r="D8" s="210"/>
      <c r="E8" s="210"/>
      <c r="F8" s="210"/>
      <c r="G8" s="210"/>
      <c r="H8" s="211"/>
      <c r="I8" s="210"/>
      <c r="J8" s="210"/>
    </row>
    <row r="9" spans="1:10" x14ac:dyDescent="0.2">
      <c r="A9" s="216" t="s">
        <v>48</v>
      </c>
      <c r="B9" s="790"/>
      <c r="C9" s="790"/>
      <c r="D9" s="790"/>
      <c r="E9" s="790"/>
      <c r="F9" s="800" t="s">
        <v>51</v>
      </c>
      <c r="G9" s="800"/>
      <c r="H9" s="807"/>
      <c r="I9" s="807"/>
      <c r="J9" s="807"/>
    </row>
    <row r="10" spans="1:10" x14ac:dyDescent="0.2">
      <c r="A10" s="216"/>
      <c r="B10" s="217"/>
      <c r="C10" s="217"/>
      <c r="D10" s="217"/>
      <c r="E10" s="217"/>
      <c r="F10" s="800"/>
      <c r="G10" s="800"/>
      <c r="H10" s="304"/>
      <c r="I10" s="305"/>
      <c r="J10" s="305"/>
    </row>
    <row r="11" spans="1:10" x14ac:dyDescent="0.2">
      <c r="A11" s="216" t="s">
        <v>74</v>
      </c>
      <c r="B11" s="790"/>
      <c r="C11" s="790"/>
      <c r="D11" s="790"/>
      <c r="E11" s="790"/>
      <c r="F11" s="800" t="s">
        <v>13</v>
      </c>
      <c r="G11" s="800"/>
      <c r="H11" s="807"/>
      <c r="I11" s="807"/>
      <c r="J11" s="807"/>
    </row>
    <row r="12" spans="1:10" x14ac:dyDescent="0.2">
      <c r="A12" s="367"/>
      <c r="B12" s="318"/>
      <c r="C12" s="318"/>
      <c r="D12" s="342"/>
      <c r="E12" s="342"/>
      <c r="F12" s="800"/>
      <c r="G12" s="800"/>
      <c r="H12" s="306"/>
      <c r="I12" s="306"/>
      <c r="J12" s="306"/>
    </row>
    <row r="13" spans="1:10" x14ac:dyDescent="0.2">
      <c r="A13" s="800" t="s">
        <v>50</v>
      </c>
      <c r="B13" s="800"/>
      <c r="C13" s="790">
        <f>'données a remplir'!E7</f>
        <v>0</v>
      </c>
      <c r="D13" s="790"/>
      <c r="E13" s="790"/>
      <c r="F13" s="808" t="s">
        <v>380</v>
      </c>
      <c r="G13" s="808"/>
      <c r="H13" s="807">
        <f>'données a remplir'!E6</f>
        <v>0</v>
      </c>
      <c r="I13" s="807" t="str">
        <f>+'données a remplir'!F6</f>
        <v/>
      </c>
      <c r="J13" s="807"/>
    </row>
    <row r="14" spans="1:10" s="357" customFormat="1" ht="20.25" x14ac:dyDescent="0.3">
      <c r="A14" s="891"/>
      <c r="B14" s="891"/>
      <c r="C14" s="891"/>
      <c r="D14" s="891"/>
      <c r="E14" s="891"/>
      <c r="F14" s="891"/>
      <c r="G14" s="891"/>
      <c r="H14" s="891"/>
      <c r="I14" s="891"/>
      <c r="J14" s="891"/>
    </row>
    <row r="15" spans="1:10" s="357" customFormat="1" x14ac:dyDescent="0.2">
      <c r="A15" s="356" t="s">
        <v>415</v>
      </c>
      <c r="B15" s="221"/>
      <c r="C15" s="221"/>
      <c r="D15" s="220"/>
      <c r="E15" s="222"/>
      <c r="F15" s="222"/>
      <c r="G15" s="210"/>
      <c r="H15" s="211"/>
      <c r="I15" s="210"/>
      <c r="J15" s="210"/>
    </row>
    <row r="16" spans="1:10" s="357" customFormat="1" x14ac:dyDescent="0.2">
      <c r="A16" s="945" t="str">
        <f>_xlfn.CONCAT(gestion!$B$141," ",gestion!$B$143," ",gestion!$Q$4)</f>
        <v>Limite d'age entre 11 et 13 ans au 31 décembre 2019</v>
      </c>
      <c r="B16" s="945"/>
      <c r="C16" s="945"/>
      <c r="D16" s="945"/>
      <c r="E16" s="945"/>
      <c r="F16" s="945"/>
      <c r="G16" s="945"/>
      <c r="H16" s="945"/>
      <c r="I16" s="945"/>
      <c r="J16" s="945"/>
    </row>
    <row r="17" spans="1:10" s="357" customFormat="1" x14ac:dyDescent="0.2">
      <c r="A17" s="945" t="str">
        <f>gestion!$B$145</f>
        <v>Chaque Club enverra 3 candidatures.</v>
      </c>
      <c r="B17" s="945"/>
      <c r="C17" s="945"/>
      <c r="D17" s="945"/>
      <c r="E17" s="945"/>
      <c r="F17" s="945"/>
      <c r="G17" s="945"/>
      <c r="H17" s="945"/>
      <c r="I17" s="945"/>
      <c r="J17" s="945"/>
    </row>
    <row r="19" spans="1:10" x14ac:dyDescent="0.2">
      <c r="A19" s="999" t="str">
        <f>gestion!$B$87</f>
        <v>STYLE LIBRE</v>
      </c>
      <c r="B19" s="999"/>
      <c r="C19" s="999"/>
      <c r="D19" s="999"/>
      <c r="G19" s="1010" t="str">
        <f>gestion!$B$82</f>
        <v>HABILETÉS DE PATINAGE</v>
      </c>
      <c r="H19" s="1010"/>
      <c r="I19" s="1010"/>
    </row>
    <row r="20" spans="1:10" x14ac:dyDescent="0.2">
      <c r="A20" s="1003" t="s">
        <v>426</v>
      </c>
      <c r="B20" s="1004"/>
      <c r="C20" s="1012" t="s">
        <v>18</v>
      </c>
      <c r="D20" s="1013"/>
      <c r="E20" s="1008" t="s">
        <v>29</v>
      </c>
      <c r="G20" s="1003" t="s">
        <v>426</v>
      </c>
      <c r="H20" s="1007"/>
      <c r="I20" s="1007" t="s">
        <v>18</v>
      </c>
      <c r="J20" s="1011" t="s">
        <v>29</v>
      </c>
    </row>
    <row r="21" spans="1:10" ht="13.5" thickBot="1" x14ac:dyDescent="0.25">
      <c r="A21" s="1005"/>
      <c r="B21" s="1006"/>
      <c r="C21" s="369" t="s">
        <v>529</v>
      </c>
      <c r="D21" s="543" t="s">
        <v>68</v>
      </c>
      <c r="E21" s="1009"/>
      <c r="G21" s="1005"/>
      <c r="H21" s="1006"/>
      <c r="I21" s="1006"/>
      <c r="J21" s="1009"/>
    </row>
    <row r="22" spans="1:10" ht="13.5" thickTop="1" x14ac:dyDescent="0.2">
      <c r="A22" s="770" t="str">
        <f>gestion!$P$17</f>
        <v>STAR 1</v>
      </c>
      <c r="B22" s="771"/>
      <c r="C22" s="627"/>
      <c r="D22" s="627"/>
      <c r="E22" s="370">
        <f>IF(AND(C22&gt;=36892,C22&lt;43831,D22&gt;=43466,D22&lt;43831),tableau!$B$22,0)</f>
        <v>0</v>
      </c>
      <c r="G22" s="770" t="str">
        <f>gestion!$P$17</f>
        <v>STAR 1</v>
      </c>
      <c r="H22" s="771"/>
      <c r="I22" s="627"/>
      <c r="J22" s="370">
        <f>IF(AND(I22&gt;=43466,I22&lt;43831),tableau!$H$22,0)</f>
        <v>0</v>
      </c>
    </row>
    <row r="23" spans="1:10" x14ac:dyDescent="0.2">
      <c r="A23" s="770" t="str">
        <f>gestion!$P$18</f>
        <v>STAR 2</v>
      </c>
      <c r="B23" s="771"/>
      <c r="C23" s="627"/>
      <c r="D23" s="627"/>
      <c r="E23" s="370">
        <f>IF(AND(C23&gt;=36892,C23&lt;43831,D23&gt;=43466,D23&lt;43831),tableau!$B$23,0)</f>
        <v>0</v>
      </c>
      <c r="G23" s="770" t="str">
        <f>gestion!$P$18</f>
        <v>STAR 2</v>
      </c>
      <c r="H23" s="771"/>
      <c r="I23" s="627"/>
      <c r="J23" s="370">
        <f>IF(AND(I23&gt;=43466,I23&lt;43831),tableau!$H$23,0)</f>
        <v>0</v>
      </c>
    </row>
    <row r="24" spans="1:10" x14ac:dyDescent="0.2">
      <c r="A24" s="770" t="str">
        <f>gestion!$P$19</f>
        <v>STAR 3</v>
      </c>
      <c r="B24" s="771"/>
      <c r="C24" s="627"/>
      <c r="D24" s="627"/>
      <c r="E24" s="370">
        <f>IF(AND(C24&gt;=36892,C24&lt;43831,D24&gt;=43466,D24&lt;43831),tableau!$B$24,0)</f>
        <v>0</v>
      </c>
      <c r="G24" s="770" t="str">
        <f>gestion!$P$19</f>
        <v>STAR 3</v>
      </c>
      <c r="H24" s="771"/>
      <c r="I24" s="627"/>
      <c r="J24" s="370">
        <f>IF(AND(I24&gt;=43466,I24&lt;43831),tableau!$H$24,0)</f>
        <v>0</v>
      </c>
    </row>
    <row r="25" spans="1:10" x14ac:dyDescent="0.2">
      <c r="A25" s="770" t="str">
        <f>gestion!$P$20</f>
        <v>STAR 4</v>
      </c>
      <c r="B25" s="771"/>
      <c r="C25" s="627"/>
      <c r="D25" s="627"/>
      <c r="E25" s="370">
        <f>IF(AND(C25&gt;=36892,C25&lt;43831,D25&gt;=43466,D25&lt;43831),tableau!$B$25,0)</f>
        <v>0</v>
      </c>
      <c r="G25" s="770" t="str">
        <f>gestion!$P$20</f>
        <v>STAR 4</v>
      </c>
      <c r="H25" s="771"/>
      <c r="I25" s="627"/>
      <c r="J25" s="370">
        <f>IF(AND(I25&gt;=43466,I25&lt;43831),tableau!$H$25,0)</f>
        <v>0</v>
      </c>
    </row>
    <row r="26" spans="1:10" x14ac:dyDescent="0.2">
      <c r="A26" s="770" t="str">
        <f>gestion!$P$21</f>
        <v>STAR 5</v>
      </c>
      <c r="B26" s="771"/>
      <c r="C26" s="627"/>
      <c r="D26" s="627"/>
      <c r="E26" s="370">
        <f>IF(AND(C26&gt;=36892,C26&lt;43831,D26&gt;=43466,D26&lt;43831),tableau!$B$26,0)</f>
        <v>0</v>
      </c>
      <c r="G26" s="770" t="str">
        <f>gestion!$P$21</f>
        <v>STAR 5</v>
      </c>
      <c r="H26" s="771"/>
      <c r="I26" s="627"/>
      <c r="J26" s="370">
        <f>IF(AND(I26&gt;=43466,I26&lt;43831),tableau!$H$26,0)</f>
        <v>0</v>
      </c>
    </row>
    <row r="27" spans="1:10" x14ac:dyDescent="0.2">
      <c r="A27" s="770" t="str">
        <f>gestion!$P$22</f>
        <v>STAR 6</v>
      </c>
      <c r="B27" s="771"/>
      <c r="C27" s="627"/>
      <c r="D27" s="627"/>
      <c r="E27" s="370">
        <f>IF(AND(C27&gt;=36892,C27&lt;43831,D27&gt;=43466,D27&lt;43831),tableau!$B$27,0)</f>
        <v>0</v>
      </c>
      <c r="G27" s="770" t="str">
        <f>gestion!$P$22</f>
        <v>STAR 6</v>
      </c>
      <c r="H27" s="771"/>
      <c r="I27" s="627"/>
      <c r="J27" s="370">
        <f>IF(AND(I27&gt;=43466,I27&lt;43831),tableau!$H$27,0)</f>
        <v>0</v>
      </c>
    </row>
    <row r="28" spans="1:10" x14ac:dyDescent="0.2">
      <c r="A28" s="770" t="str">
        <f>gestion!$P$23</f>
        <v>STAR 7</v>
      </c>
      <c r="B28" s="771"/>
      <c r="C28" s="627"/>
      <c r="D28" s="627"/>
      <c r="E28" s="370">
        <f>IF(AND(C28&gt;=36892,C28&lt;43831,D28&gt;=43466,D28&lt;43831),tableau!$B$27,0)</f>
        <v>0</v>
      </c>
      <c r="G28" s="770" t="str">
        <f>gestion!$P$23</f>
        <v>STAR 7</v>
      </c>
      <c r="H28" s="771"/>
      <c r="I28" s="627"/>
      <c r="J28" s="370">
        <f>IF(AND(I28&gt;=43466,I28&lt;43831),tableau!$H$27,0)</f>
        <v>0</v>
      </c>
    </row>
    <row r="29" spans="1:10" x14ac:dyDescent="0.2">
      <c r="A29" s="770" t="str">
        <f>gestion!$P$24</f>
        <v>Senior Bronze</v>
      </c>
      <c r="B29" s="771"/>
      <c r="C29" s="627"/>
      <c r="D29" s="627"/>
      <c r="E29" s="370">
        <f>IF(AND(C29&gt;=36892,C29&lt;43831,D29&gt;=43466,D29&lt;43831),tableau!$B$27,0)</f>
        <v>0</v>
      </c>
      <c r="G29" s="770" t="str">
        <f>gestion!$P$24</f>
        <v>Senior Bronze</v>
      </c>
      <c r="H29" s="771"/>
      <c r="I29" s="627"/>
      <c r="J29" s="370">
        <f>IF(AND(I29&gt;=43466,I29&lt;43831),tableau!$H$27,0)</f>
        <v>0</v>
      </c>
    </row>
    <row r="30" spans="1:10" x14ac:dyDescent="0.2">
      <c r="A30" s="770" t="str">
        <f>gestion!$P$25</f>
        <v>STAR 8</v>
      </c>
      <c r="B30" s="771"/>
      <c r="C30" s="627"/>
      <c r="D30" s="627"/>
      <c r="E30" s="370">
        <f>IF(AND(C30&gt;=36892,C30&lt;43831,D30&gt;=43466,D30&lt;43831),tableau!$B$28,0)</f>
        <v>0</v>
      </c>
      <c r="G30" s="770" t="str">
        <f>gestion!$P$25</f>
        <v>STAR 8</v>
      </c>
      <c r="H30" s="771"/>
      <c r="I30" s="627"/>
      <c r="J30" s="370">
        <f>IF(AND(I30&gt;=43466,I30&lt;43831),tableau!$H$28,0)</f>
        <v>0</v>
      </c>
    </row>
    <row r="31" spans="1:10" x14ac:dyDescent="0.2">
      <c r="A31" s="770" t="str">
        <f>gestion!$P$26</f>
        <v>STAR 9</v>
      </c>
      <c r="B31" s="771"/>
      <c r="C31" s="627"/>
      <c r="D31" s="627"/>
      <c r="E31" s="370">
        <f>IF(AND(C31&gt;=36892,C31&lt;43831,D31&gt;=43466,D31&lt;43831),tableau!$B$28,0)</f>
        <v>0</v>
      </c>
      <c r="G31" s="770" t="str">
        <f>gestion!$P$26</f>
        <v>STAR 9</v>
      </c>
      <c r="H31" s="771"/>
      <c r="I31" s="627"/>
      <c r="J31" s="370">
        <f>IF(AND(I31&gt;=43466,I31&lt;43831),tableau!$H$28,0)</f>
        <v>0</v>
      </c>
    </row>
    <row r="32" spans="1:10" x14ac:dyDescent="0.2">
      <c r="A32" s="770" t="str">
        <f>gestion!$P$27</f>
        <v>Junior Argent</v>
      </c>
      <c r="B32" s="771"/>
      <c r="C32" s="627"/>
      <c r="D32" s="627"/>
      <c r="E32" s="370">
        <f>IF(AND(C32&gt;=36892,C32&lt;43831,D32&gt;=43466,D32&lt;43831),tableau!$B$28,0)</f>
        <v>0</v>
      </c>
      <c r="G32" s="770" t="str">
        <f>gestion!$P$27</f>
        <v>Junior Argent</v>
      </c>
      <c r="H32" s="771"/>
      <c r="I32" s="627"/>
      <c r="J32" s="370">
        <f>IF(AND(I32&gt;=43466,I32&lt;43831),tableau!$H$28,0)</f>
        <v>0</v>
      </c>
    </row>
    <row r="33" spans="1:13" x14ac:dyDescent="0.2">
      <c r="A33" s="770" t="str">
        <f>gestion!$P$28</f>
        <v>STAR 10</v>
      </c>
      <c r="B33" s="771"/>
      <c r="C33" s="627"/>
      <c r="D33" s="627"/>
      <c r="E33" s="370">
        <f>IF(AND(C33&gt;=36892,C33&lt;43831,D33&gt;=43466,D33&lt;43831),tableau!$B$29,0)</f>
        <v>0</v>
      </c>
      <c r="G33" s="770" t="str">
        <f>gestion!$P$28</f>
        <v>STAR 10</v>
      </c>
      <c r="H33" s="771"/>
      <c r="I33" s="627"/>
      <c r="J33" s="370">
        <f>IF(AND(I33&gt;=43466,I33&lt;43831),tableau!$H$29,0)</f>
        <v>0</v>
      </c>
    </row>
    <row r="34" spans="1:13" x14ac:dyDescent="0.2">
      <c r="A34" s="770" t="str">
        <f>gestion!$P$29</f>
        <v>Senior Argent</v>
      </c>
      <c r="B34" s="771"/>
      <c r="C34" s="627"/>
      <c r="D34" s="627"/>
      <c r="E34" s="370">
        <f>IF(AND(C34&gt;=36892,C34&lt;43831,D34&gt;=43466,D34&lt;43831),tableau!$B$29,0)</f>
        <v>0</v>
      </c>
      <c r="G34" s="770" t="str">
        <f>gestion!$P$29</f>
        <v>Senior Argent</v>
      </c>
      <c r="H34" s="771"/>
      <c r="I34" s="627"/>
      <c r="J34" s="370">
        <f>IF(AND(I34&gt;=43466,I34&lt;43831),tableau!$H$29,0)</f>
        <v>0</v>
      </c>
    </row>
    <row r="35" spans="1:13" x14ac:dyDescent="0.2">
      <c r="A35" s="770" t="str">
        <f>gestion!$P$30</f>
        <v>Or</v>
      </c>
      <c r="B35" s="771"/>
      <c r="C35" s="627"/>
      <c r="D35" s="627"/>
      <c r="E35" s="370">
        <f>IF(AND(C35&gt;=36892,C35&lt;43831,D35&gt;=43466,D35&lt;43831),tableau!$B$30,0)</f>
        <v>0</v>
      </c>
      <c r="G35" s="770" t="str">
        <f>gestion!$P$30</f>
        <v>Or</v>
      </c>
      <c r="H35" s="771"/>
      <c r="I35" s="627"/>
      <c r="J35" s="370">
        <f>IF(AND(I35&gt;=43466,I35&lt;43831),tableau!$H$30,0)</f>
        <v>0</v>
      </c>
    </row>
    <row r="36" spans="1:13" x14ac:dyDescent="0.2">
      <c r="A36" s="990" t="s">
        <v>421</v>
      </c>
      <c r="B36" s="991"/>
      <c r="C36" s="991"/>
      <c r="D36" s="992"/>
      <c r="E36" s="373">
        <f>SUM(E22:E35)</f>
        <v>0</v>
      </c>
      <c r="G36" s="990" t="s">
        <v>421</v>
      </c>
      <c r="H36" s="991"/>
      <c r="I36" s="992"/>
      <c r="J36" s="373">
        <f>SUM(J22:J35)</f>
        <v>0</v>
      </c>
    </row>
    <row r="37" spans="1:13" x14ac:dyDescent="0.2">
      <c r="A37" s="522"/>
      <c r="B37" s="522"/>
      <c r="C37" s="522"/>
      <c r="D37" s="474"/>
    </row>
    <row r="38" spans="1:13" ht="12" customHeight="1" x14ac:dyDescent="0.2">
      <c r="G38" s="264"/>
      <c r="H38" s="264"/>
      <c r="I38" s="264"/>
      <c r="J38" s="264"/>
    </row>
    <row r="40" spans="1:13" s="264" customFormat="1" x14ac:dyDescent="0.2">
      <c r="A40" s="621" t="str">
        <f>gestion!$M$83</f>
        <v>PATINAGE D’INTERPRÉTATION/ARTISTIQUE </v>
      </c>
      <c r="B40" s="621"/>
      <c r="C40" s="621"/>
      <c r="D40" s="621"/>
      <c r="E40" s="374" t="str">
        <f>gestion!B85</f>
        <v>simple</v>
      </c>
      <c r="G40" s="622" t="str">
        <f>gestion!$B$83</f>
        <v>PATINAGE D'INTERPRÉTATION</v>
      </c>
      <c r="H40" s="622"/>
      <c r="I40" s="622"/>
      <c r="J40" s="374" t="str">
        <f>gestion!M86</f>
        <v>couple</v>
      </c>
      <c r="K40" s="212"/>
      <c r="L40" s="212"/>
      <c r="M40" s="212"/>
    </row>
    <row r="41" spans="1:13" ht="13.5" thickBot="1" x14ac:dyDescent="0.25">
      <c r="A41" s="1000" t="s">
        <v>426</v>
      </c>
      <c r="B41" s="1001"/>
      <c r="C41" s="1002" t="s">
        <v>18</v>
      </c>
      <c r="D41" s="1001"/>
      <c r="E41" s="375" t="s">
        <v>29</v>
      </c>
      <c r="G41" s="623" t="s">
        <v>426</v>
      </c>
      <c r="H41" s="488"/>
      <c r="I41" s="546" t="s">
        <v>18</v>
      </c>
      <c r="J41" s="375" t="s">
        <v>29</v>
      </c>
    </row>
    <row r="42" spans="1:13" ht="13.5" thickTop="1" x14ac:dyDescent="0.2">
      <c r="A42" s="997" t="str">
        <f>tableau!$A$34</f>
        <v>Introduction</v>
      </c>
      <c r="B42" s="998"/>
      <c r="C42" s="1014"/>
      <c r="D42" s="1015"/>
      <c r="E42" s="370">
        <f>IF(AND(C42&gt;=43466,C42&lt;43831),tableau!$B$34,0)</f>
        <v>0</v>
      </c>
      <c r="G42" s="997" t="str">
        <f>tableau!$A$34</f>
        <v>Introduction</v>
      </c>
      <c r="H42" s="998"/>
      <c r="I42" s="627"/>
      <c r="J42" s="370">
        <f>IF(AND(I42&gt;=43466,I42&lt;43831),tableau!$B$34,0)</f>
        <v>0</v>
      </c>
    </row>
    <row r="43" spans="1:13" x14ac:dyDescent="0.2">
      <c r="A43" s="988" t="str">
        <f>tableau!$A$35</f>
        <v>Bronze</v>
      </c>
      <c r="B43" s="989"/>
      <c r="C43" s="1016"/>
      <c r="D43" s="1017"/>
      <c r="E43" s="371">
        <f>IF(AND(C43&gt;=43466,C43&lt;43831),tableau!$B$35,0)</f>
        <v>0</v>
      </c>
      <c r="G43" s="988" t="str">
        <f>tableau!$A$35</f>
        <v>Bronze</v>
      </c>
      <c r="H43" s="989"/>
      <c r="I43" s="627"/>
      <c r="J43" s="371">
        <f>IF(AND(I43&gt;=43466,I43&lt;43831),tableau!$B$35,0)</f>
        <v>0</v>
      </c>
    </row>
    <row r="44" spans="1:13" x14ac:dyDescent="0.2">
      <c r="A44" s="988" t="str">
        <f>tableau!$A$36</f>
        <v>Argent</v>
      </c>
      <c r="B44" s="989"/>
      <c r="C44" s="1016"/>
      <c r="D44" s="1017"/>
      <c r="E44" s="371">
        <f>IF(AND(C44&gt;=43466,C44&lt;43831),tableau!$B$36,0)</f>
        <v>0</v>
      </c>
      <c r="G44" s="988" t="str">
        <f>tableau!$A$36</f>
        <v>Argent</v>
      </c>
      <c r="H44" s="989"/>
      <c r="I44" s="627"/>
      <c r="J44" s="371">
        <f>IF(AND(I44&gt;=43466,I44&lt;43831),tableau!$B$36,0)</f>
        <v>0</v>
      </c>
    </row>
    <row r="45" spans="1:13" x14ac:dyDescent="0.2">
      <c r="A45" s="988" t="str">
        <f>tableau!$A$37</f>
        <v>Or</v>
      </c>
      <c r="B45" s="989"/>
      <c r="C45" s="1016"/>
      <c r="D45" s="1017"/>
      <c r="E45" s="372">
        <f>IF(AND(C45&gt;=43466,C45&lt;43831),tableau!$B$37,0)</f>
        <v>0</v>
      </c>
      <c r="G45" s="988" t="str">
        <f>tableau!$A$37</f>
        <v>Or</v>
      </c>
      <c r="H45" s="989"/>
      <c r="I45" s="627"/>
      <c r="J45" s="372">
        <f>IF(AND(I45&gt;=43466,I45&lt;43831),tableau!$B$37,0)</f>
        <v>0</v>
      </c>
    </row>
    <row r="46" spans="1:13" x14ac:dyDescent="0.2">
      <c r="A46" s="990" t="s">
        <v>421</v>
      </c>
      <c r="B46" s="991"/>
      <c r="C46" s="991"/>
      <c r="D46" s="991"/>
      <c r="E46" s="489">
        <f>SUM(E42:E45)</f>
        <v>0</v>
      </c>
      <c r="G46" s="990" t="s">
        <v>421</v>
      </c>
      <c r="H46" s="991"/>
      <c r="I46" s="991"/>
      <c r="J46" s="489">
        <f>SUM(J42:J45)</f>
        <v>0</v>
      </c>
    </row>
    <row r="48" spans="1:13" x14ac:dyDescent="0.2">
      <c r="F48" s="473"/>
    </row>
    <row r="49" spans="1:12" ht="13.5" thickBot="1" x14ac:dyDescent="0.25">
      <c r="D49" s="547" t="s">
        <v>466</v>
      </c>
      <c r="E49" s="548"/>
      <c r="F49" s="548"/>
      <c r="G49" s="376" t="s">
        <v>467</v>
      </c>
    </row>
    <row r="50" spans="1:12" ht="13.5" thickTop="1" x14ac:dyDescent="0.2">
      <c r="D50" s="549" t="str">
        <f>gestion!$B$87</f>
        <v>STYLE LIBRE</v>
      </c>
      <c r="E50" s="550"/>
      <c r="F50" s="550"/>
      <c r="G50" s="370">
        <f>E36</f>
        <v>0</v>
      </c>
    </row>
    <row r="51" spans="1:12" x14ac:dyDescent="0.2">
      <c r="D51" s="491" t="str">
        <f>gestion!$B$82</f>
        <v>HABILETÉS DE PATINAGE</v>
      </c>
      <c r="E51" s="492"/>
      <c r="F51" s="492"/>
      <c r="G51" s="371">
        <f>J36</f>
        <v>0</v>
      </c>
    </row>
    <row r="52" spans="1:12" x14ac:dyDescent="0.2">
      <c r="D52" s="491" t="str">
        <f>gestion!$B$83</f>
        <v>PATINAGE D'INTERPRÉTATION</v>
      </c>
      <c r="E52" s="492"/>
      <c r="F52" s="492"/>
      <c r="G52" s="372">
        <f>E46+J46</f>
        <v>0</v>
      </c>
    </row>
    <row r="53" spans="1:12" x14ac:dyDescent="0.2">
      <c r="D53" s="544" t="s">
        <v>468</v>
      </c>
      <c r="E53" s="545"/>
      <c r="F53" s="545"/>
      <c r="G53" s="373">
        <f>SUM(G50:G52)</f>
        <v>0</v>
      </c>
    </row>
    <row r="56" spans="1:12" x14ac:dyDescent="0.2">
      <c r="A56" s="255" t="str">
        <f>+gestion!$B$81</f>
        <v>N.B. :  Joindre une copie très lisible des parties du sommaire de test ou de la certification.</v>
      </c>
      <c r="B56" s="255"/>
      <c r="C56" s="255"/>
      <c r="D56" s="255"/>
      <c r="E56" s="255"/>
      <c r="F56" s="255"/>
      <c r="G56" s="255"/>
      <c r="H56" s="255"/>
      <c r="I56" s="255"/>
      <c r="J56" s="255"/>
    </row>
    <row r="57" spans="1:12" x14ac:dyDescent="0.2">
      <c r="A57" s="210"/>
      <c r="B57" s="210"/>
      <c r="C57" s="210"/>
      <c r="D57" s="210"/>
      <c r="E57" s="210"/>
      <c r="F57" s="210"/>
      <c r="G57" s="210"/>
      <c r="H57" s="210"/>
      <c r="I57" s="210"/>
      <c r="J57" s="210"/>
    </row>
    <row r="58" spans="1:12" x14ac:dyDescent="0.2">
      <c r="B58" s="210"/>
      <c r="C58" s="580" t="s">
        <v>52</v>
      </c>
      <c r="D58" s="580"/>
      <c r="E58" s="210"/>
      <c r="F58" s="325" t="str">
        <f>+'données a remplir'!$F$8</f>
        <v/>
      </c>
      <c r="G58" s="325"/>
      <c r="H58" s="325"/>
      <c r="I58" s="361"/>
      <c r="J58" s="361"/>
      <c r="K58" s="210"/>
      <c r="L58" s="210"/>
    </row>
    <row r="59" spans="1:12" x14ac:dyDescent="0.2">
      <c r="B59" s="210"/>
      <c r="C59" s="580"/>
      <c r="D59" s="245"/>
      <c r="E59" s="210"/>
      <c r="F59" s="245"/>
      <c r="G59" s="245"/>
      <c r="H59" s="245"/>
      <c r="I59" s="221"/>
      <c r="J59" s="221"/>
      <c r="K59" s="210"/>
      <c r="L59" s="210"/>
    </row>
    <row r="60" spans="1:12" x14ac:dyDescent="0.2">
      <c r="B60" s="210"/>
      <c r="C60" s="580" t="s">
        <v>53</v>
      </c>
      <c r="D60" s="580"/>
      <c r="E60" s="210"/>
      <c r="F60" s="325" t="str">
        <f>+'données a remplir'!$F$9</f>
        <v/>
      </c>
      <c r="G60" s="325"/>
      <c r="H60" s="325"/>
      <c r="I60" s="361"/>
      <c r="J60" s="361"/>
      <c r="K60" s="210"/>
    </row>
    <row r="61" spans="1:12" x14ac:dyDescent="0.2">
      <c r="B61" s="210"/>
      <c r="C61" s="580"/>
      <c r="D61" s="245"/>
      <c r="E61" s="210"/>
      <c r="F61" s="245"/>
      <c r="G61" s="245"/>
      <c r="H61" s="245"/>
      <c r="I61" s="221"/>
      <c r="J61" s="221"/>
      <c r="K61" s="210"/>
    </row>
    <row r="62" spans="1:12" x14ac:dyDescent="0.2">
      <c r="B62" s="210"/>
      <c r="C62" s="580" t="s">
        <v>54</v>
      </c>
      <c r="D62" s="580"/>
      <c r="E62" s="210"/>
      <c r="F62" s="325" t="str">
        <f>+'données a remplir'!$F$10</f>
        <v/>
      </c>
      <c r="G62" s="325"/>
      <c r="H62" s="325"/>
      <c r="I62" s="361"/>
      <c r="J62" s="361"/>
      <c r="K62" s="210"/>
    </row>
  </sheetData>
  <sheetProtection algorithmName="SHA-512" hashValue="z9eWYd428vi2L+79YRT1WUR/H134bwR5qdCVCQLtplMbIAD93O3ar8im4cRqjAoJmA+CYPedJZxgRJQqonmKEg==" saltValue="gAYW4QQdRKrkh5du7lRiEg==" spinCount="100000" sheet="1"/>
  <protectedRanges>
    <protectedRange sqref="B9:E11 H9:J11" name="Plage1_3"/>
    <protectedRange sqref="I22:I35 I42:I45 C42:D45" name="Plage2_1"/>
    <protectedRange sqref="C22:D35" name="Plage2_1_1"/>
  </protectedRanges>
  <mergeCells count="75">
    <mergeCell ref="A43:B43"/>
    <mergeCell ref="C43:D43"/>
    <mergeCell ref="G43:H43"/>
    <mergeCell ref="A46:D46"/>
    <mergeCell ref="G46:I46"/>
    <mergeCell ref="A44:B44"/>
    <mergeCell ref="C44:D44"/>
    <mergeCell ref="G44:H44"/>
    <mergeCell ref="A45:B45"/>
    <mergeCell ref="C45:D45"/>
    <mergeCell ref="G45:H45"/>
    <mergeCell ref="A41:B41"/>
    <mergeCell ref="C41:D41"/>
    <mergeCell ref="A42:B42"/>
    <mergeCell ref="C42:D42"/>
    <mergeCell ref="G42:H42"/>
    <mergeCell ref="A34:B34"/>
    <mergeCell ref="G34:H34"/>
    <mergeCell ref="A35:B35"/>
    <mergeCell ref="G35:H35"/>
    <mergeCell ref="A36:D36"/>
    <mergeCell ref="G36:I36"/>
    <mergeCell ref="A29:B29"/>
    <mergeCell ref="G29:H29"/>
    <mergeCell ref="A30:B30"/>
    <mergeCell ref="G30:H30"/>
    <mergeCell ref="A26:B26"/>
    <mergeCell ref="G26:H26"/>
    <mergeCell ref="A27:B27"/>
    <mergeCell ref="G27:H27"/>
    <mergeCell ref="A28:B28"/>
    <mergeCell ref="G28:H28"/>
    <mergeCell ref="A32:B32"/>
    <mergeCell ref="G32:H32"/>
    <mergeCell ref="A33:B33"/>
    <mergeCell ref="G33:H33"/>
    <mergeCell ref="A31:B31"/>
    <mergeCell ref="G31:H31"/>
    <mergeCell ref="A23:B23"/>
    <mergeCell ref="G23:H23"/>
    <mergeCell ref="A24:B24"/>
    <mergeCell ref="G24:H24"/>
    <mergeCell ref="A25:B25"/>
    <mergeCell ref="G25:H25"/>
    <mergeCell ref="F12:G12"/>
    <mergeCell ref="A20:B21"/>
    <mergeCell ref="G20:H21"/>
    <mergeCell ref="A19:D19"/>
    <mergeCell ref="C13:E13"/>
    <mergeCell ref="G19:I19"/>
    <mergeCell ref="A22:B22"/>
    <mergeCell ref="G22:H22"/>
    <mergeCell ref="J20:J21"/>
    <mergeCell ref="A13:B13"/>
    <mergeCell ref="F13:G13"/>
    <mergeCell ref="H13:J13"/>
    <mergeCell ref="A14:J14"/>
    <mergeCell ref="A16:J16"/>
    <mergeCell ref="C20:D20"/>
    <mergeCell ref="E20:E21"/>
    <mergeCell ref="I20:I21"/>
    <mergeCell ref="A17:J17"/>
    <mergeCell ref="A7:J7"/>
    <mergeCell ref="F9:G9"/>
    <mergeCell ref="H9:J9"/>
    <mergeCell ref="F10:G10"/>
    <mergeCell ref="F11:G11"/>
    <mergeCell ref="H11:J11"/>
    <mergeCell ref="B9:E9"/>
    <mergeCell ref="B11:E11"/>
    <mergeCell ref="A2:J2"/>
    <mergeCell ref="A3:J3"/>
    <mergeCell ref="A4:J4"/>
    <mergeCell ref="A5:J5"/>
    <mergeCell ref="A6:J6"/>
  </mergeCells>
  <printOptions horizontalCentered="1"/>
  <pageMargins left="0" right="0" top="0.55118110236220474" bottom="0.55118110236220474" header="0.31496062992125984" footer="0.31496062992125984"/>
  <pageSetup scale="83" orientation="portrait" r:id="rId1"/>
  <headerFooter>
    <oddHeader>&amp;LLauréats 2019</oddHeader>
    <oddFooter>&amp;LCandidat 1&amp;C&amp;14PATINAGE LAURENTIDES&amp;R&amp;A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AD53"/>
  <sheetViews>
    <sheetView showGridLines="0" zoomScaleNormal="100" workbookViewId="0">
      <selection activeCell="B8" sqref="B8:F8"/>
    </sheetView>
  </sheetViews>
  <sheetFormatPr baseColWidth="10" defaultRowHeight="12.75" x14ac:dyDescent="0.2"/>
  <cols>
    <col min="1" max="1" width="25.85546875" style="210" customWidth="1"/>
    <col min="2" max="7" width="5.28515625" style="210" customWidth="1"/>
    <col min="8" max="8" width="5.28515625" style="211" customWidth="1"/>
    <col min="9" max="12" width="5.28515625" style="210" customWidth="1"/>
    <col min="13" max="13" width="12.140625" style="210" customWidth="1"/>
    <col min="14" max="30" width="11.42578125" style="210" customWidth="1"/>
    <col min="31" max="16384" width="11.42578125" style="212"/>
  </cols>
  <sheetData>
    <row r="1" spans="1:30" x14ac:dyDescent="0.2">
      <c r="A1" s="209"/>
      <c r="B1" s="209"/>
      <c r="C1" s="209"/>
      <c r="D1" s="209"/>
      <c r="E1" s="209"/>
      <c r="F1" s="209"/>
    </row>
    <row r="2" spans="1:30" x14ac:dyDescent="0.2">
      <c r="A2" s="794" t="s">
        <v>14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</row>
    <row r="3" spans="1:30" x14ac:dyDescent="0.2">
      <c r="A3" s="795" t="s">
        <v>43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</row>
    <row r="4" spans="1:30" s="214" customFormat="1" x14ac:dyDescent="0.2">
      <c r="A4" s="796" t="str">
        <f>CONCATENATE(gestion!$P$3,gestion!$Q$11,gestion!$P$4,gestion!$Q$5)</f>
        <v>Du  1 février 2019  au  31 janvier 2020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</row>
    <row r="5" spans="1:30" s="214" customFormat="1" ht="15.75" customHeight="1" x14ac:dyDescent="0.25">
      <c r="A5" s="799" t="s">
        <v>5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  <c r="N5" s="215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</row>
    <row r="6" spans="1:30" s="214" customFormat="1" ht="15.75" customHeight="1" x14ac:dyDescent="0.25">
      <c r="A6" s="801" t="str">
        <f>+gestion!B21</f>
        <v>ATHLÈTE FEMININ PAR EXCELLENCE - JUNIOR EN SIMPLE</v>
      </c>
      <c r="B6" s="801"/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1"/>
      <c r="N6" s="215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</row>
    <row r="8" spans="1:30" x14ac:dyDescent="0.2">
      <c r="A8" s="216" t="s">
        <v>48</v>
      </c>
      <c r="B8" s="790"/>
      <c r="C8" s="790"/>
      <c r="D8" s="790"/>
      <c r="E8" s="790"/>
      <c r="F8" s="790"/>
      <c r="H8" s="800" t="s">
        <v>51</v>
      </c>
      <c r="I8" s="800"/>
      <c r="J8" s="800"/>
      <c r="K8" s="790"/>
      <c r="L8" s="790"/>
      <c r="M8" s="790"/>
    </row>
    <row r="9" spans="1:30" x14ac:dyDescent="0.2">
      <c r="A9" s="216"/>
      <c r="B9" s="217"/>
      <c r="C9" s="217"/>
      <c r="D9" s="217"/>
      <c r="E9" s="217"/>
      <c r="F9" s="217"/>
      <c r="H9" s="258"/>
      <c r="I9" s="258"/>
      <c r="J9" s="258"/>
      <c r="K9" s="217"/>
      <c r="L9" s="217"/>
      <c r="M9" s="217"/>
    </row>
    <row r="10" spans="1:30" x14ac:dyDescent="0.2">
      <c r="A10" s="216" t="s">
        <v>74</v>
      </c>
      <c r="B10" s="790"/>
      <c r="C10" s="790"/>
      <c r="D10" s="790"/>
      <c r="E10" s="790"/>
      <c r="F10" s="790"/>
      <c r="H10" s="791" t="s">
        <v>13</v>
      </c>
      <c r="I10" s="791"/>
      <c r="J10" s="791"/>
      <c r="K10" s="790"/>
      <c r="L10" s="790"/>
      <c r="M10" s="790"/>
    </row>
    <row r="11" spans="1:30" x14ac:dyDescent="0.2">
      <c r="A11" s="261"/>
      <c r="B11" s="802"/>
      <c r="C11" s="802"/>
      <c r="D11" s="800"/>
      <c r="E11" s="800"/>
      <c r="F11" s="802"/>
      <c r="G11" s="802"/>
      <c r="H11" s="219"/>
      <c r="K11" s="343"/>
      <c r="L11" s="343"/>
      <c r="M11" s="343"/>
    </row>
    <row r="12" spans="1:30" x14ac:dyDescent="0.2">
      <c r="A12" s="258" t="s">
        <v>50</v>
      </c>
      <c r="B12" s="790">
        <f>'données a remplir'!$E$7</f>
        <v>0</v>
      </c>
      <c r="C12" s="790"/>
      <c r="D12" s="790"/>
      <c r="E12" s="790"/>
      <c r="F12" s="790"/>
      <c r="H12" s="808" t="s">
        <v>380</v>
      </c>
      <c r="I12" s="808"/>
      <c r="J12" s="808"/>
      <c r="K12" s="790">
        <f>'données a remplir'!$E$6</f>
        <v>0</v>
      </c>
      <c r="L12" s="790"/>
      <c r="M12" s="790"/>
    </row>
    <row r="13" spans="1:30" x14ac:dyDescent="0.2">
      <c r="A13" s="220"/>
      <c r="B13" s="221"/>
      <c r="C13" s="221"/>
      <c r="D13" s="220"/>
      <c r="E13" s="222"/>
      <c r="F13" s="222"/>
    </row>
    <row r="14" spans="1:30" ht="12.6" customHeight="1" x14ac:dyDescent="0.2">
      <c r="A14" s="223" t="s">
        <v>416</v>
      </c>
    </row>
    <row r="15" spans="1:30" ht="15" customHeight="1" x14ac:dyDescent="0.2">
      <c r="A15" s="806" t="str">
        <f>+gestion!V35</f>
        <v>Un seul athlète sera mis en candidature par son Club.</v>
      </c>
      <c r="B15" s="806"/>
      <c r="C15" s="806"/>
      <c r="D15" s="806"/>
      <c r="E15" s="806"/>
      <c r="F15" s="806"/>
      <c r="G15" s="806"/>
      <c r="H15" s="806"/>
      <c r="I15" s="806"/>
      <c r="J15" s="806"/>
      <c r="K15" s="806"/>
      <c r="L15" s="806"/>
      <c r="M15" s="806"/>
      <c r="N15" s="224"/>
      <c r="O15" s="224"/>
      <c r="P15" s="224"/>
      <c r="Q15" s="224"/>
    </row>
    <row r="16" spans="1:30" ht="15" customHeight="1" x14ac:dyDescent="0.2">
      <c r="A16" s="806" t="str">
        <f>+gestion!V36</f>
        <v>L'athlète doit avoir compétitionné à la finale de section dans cette catégorie.</v>
      </c>
      <c r="B16" s="806"/>
      <c r="C16" s="806"/>
      <c r="D16" s="806"/>
      <c r="E16" s="806"/>
      <c r="F16" s="806"/>
      <c r="G16" s="806"/>
      <c r="H16" s="806"/>
      <c r="I16" s="806"/>
      <c r="J16" s="806"/>
      <c r="K16" s="806"/>
      <c r="L16" s="806"/>
      <c r="M16" s="806"/>
    </row>
    <row r="17" spans="1:13" ht="15" customHeight="1" x14ac:dyDescent="0.2">
      <c r="A17" s="225"/>
      <c r="B17" s="222"/>
      <c r="C17" s="222"/>
      <c r="D17" s="222"/>
      <c r="E17" s="222"/>
      <c r="F17" s="226"/>
    </row>
    <row r="18" spans="1:13" ht="15" customHeight="1" x14ac:dyDescent="0.2">
      <c r="A18" s="227" t="s">
        <v>66</v>
      </c>
      <c r="B18" s="222"/>
      <c r="C18" s="222"/>
      <c r="D18" s="222"/>
      <c r="E18" s="222"/>
      <c r="F18" s="226"/>
    </row>
    <row r="19" spans="1:13" ht="15" customHeight="1" x14ac:dyDescent="0.2">
      <c r="A19" s="225"/>
      <c r="B19" s="222"/>
      <c r="C19" s="222"/>
      <c r="D19" s="222"/>
      <c r="E19" s="222"/>
      <c r="F19" s="226"/>
    </row>
    <row r="20" spans="1:13" ht="15" customHeight="1" x14ac:dyDescent="0.2">
      <c r="A20" s="225"/>
      <c r="B20" s="803" t="s">
        <v>377</v>
      </c>
      <c r="C20" s="804"/>
      <c r="D20" s="804"/>
      <c r="E20" s="804"/>
      <c r="F20" s="804"/>
      <c r="G20" s="804"/>
      <c r="H20" s="804"/>
      <c r="I20" s="804"/>
      <c r="J20" s="804"/>
      <c r="K20" s="804"/>
      <c r="L20" s="804"/>
      <c r="M20" s="805"/>
    </row>
    <row r="21" spans="1:13" ht="13.5" thickBot="1" x14ac:dyDescent="0.25">
      <c r="A21" s="228" t="str">
        <f>tableau!A16</f>
        <v>Catégorie</v>
      </c>
      <c r="B21" s="229">
        <v>1</v>
      </c>
      <c r="C21" s="229">
        <v>2</v>
      </c>
      <c r="D21" s="229">
        <v>3</v>
      </c>
      <c r="E21" s="229">
        <v>4</v>
      </c>
      <c r="F21" s="229">
        <v>5</v>
      </c>
      <c r="G21" s="229">
        <v>6</v>
      </c>
      <c r="H21" s="230">
        <v>7</v>
      </c>
      <c r="I21" s="229">
        <v>8</v>
      </c>
      <c r="J21" s="229">
        <v>9</v>
      </c>
      <c r="K21" s="229">
        <v>10</v>
      </c>
      <c r="L21" s="229" t="s">
        <v>378</v>
      </c>
      <c r="M21" s="231" t="s">
        <v>105</v>
      </c>
    </row>
    <row r="22" spans="1:13" ht="64.5" thickTop="1" x14ac:dyDescent="0.2">
      <c r="A22" s="232" t="s">
        <v>379</v>
      </c>
      <c r="B22" s="233">
        <f>tableau!C17</f>
        <v>20</v>
      </c>
      <c r="C22" s="233">
        <f>tableau!D17</f>
        <v>18</v>
      </c>
      <c r="D22" s="233">
        <f>tableau!E17</f>
        <v>16</v>
      </c>
      <c r="E22" s="233">
        <f>tableau!F17</f>
        <v>14</v>
      </c>
      <c r="F22" s="233">
        <f>tableau!G17</f>
        <v>8</v>
      </c>
      <c r="G22" s="233">
        <f>tableau!H17</f>
        <v>7</v>
      </c>
      <c r="H22" s="233">
        <f>tableau!I17</f>
        <v>6</v>
      </c>
      <c r="I22" s="233">
        <f>tableau!J17</f>
        <v>5</v>
      </c>
      <c r="J22" s="233">
        <f>tableau!K17</f>
        <v>4</v>
      </c>
      <c r="K22" s="233">
        <f>tableau!L17</f>
        <v>3</v>
      </c>
      <c r="L22" s="233">
        <f>tableau!M17</f>
        <v>1</v>
      </c>
      <c r="M22" s="234">
        <v>16</v>
      </c>
    </row>
    <row r="23" spans="1:13" ht="63.75" x14ac:dyDescent="0.2">
      <c r="A23" s="235" t="s">
        <v>583</v>
      </c>
      <c r="B23" s="236">
        <f>tableau!C18</f>
        <v>25</v>
      </c>
      <c r="C23" s="236">
        <f>tableau!D18</f>
        <v>23</v>
      </c>
      <c r="D23" s="236">
        <f>tableau!E18</f>
        <v>20</v>
      </c>
      <c r="E23" s="236">
        <f>tableau!F18</f>
        <v>18</v>
      </c>
      <c r="F23" s="236">
        <f>tableau!G18</f>
        <v>11</v>
      </c>
      <c r="G23" s="236">
        <f>tableau!H18</f>
        <v>10</v>
      </c>
      <c r="H23" s="236">
        <f>tableau!I18</f>
        <v>9</v>
      </c>
      <c r="I23" s="236">
        <f>tableau!J18</f>
        <v>8</v>
      </c>
      <c r="J23" s="236">
        <f>tableau!K18</f>
        <v>7</v>
      </c>
      <c r="K23" s="236">
        <f>tableau!L18</f>
        <v>6</v>
      </c>
      <c r="L23" s="236">
        <f>tableau!M18</f>
        <v>3</v>
      </c>
      <c r="M23" s="237">
        <v>20</v>
      </c>
    </row>
    <row r="24" spans="1:13" x14ac:dyDescent="0.2">
      <c r="E24" s="225"/>
      <c r="F24" s="225"/>
    </row>
    <row r="25" spans="1:13" x14ac:dyDescent="0.2">
      <c r="A25" s="223" t="s">
        <v>420</v>
      </c>
    </row>
    <row r="26" spans="1:13" x14ac:dyDescent="0.2">
      <c r="A26" s="782" t="s">
        <v>477</v>
      </c>
      <c r="B26" s="782"/>
      <c r="C26" s="782"/>
      <c r="D26" s="782"/>
      <c r="E26" s="782"/>
      <c r="F26" s="782"/>
      <c r="G26" s="782"/>
      <c r="H26" s="782"/>
      <c r="I26" s="782"/>
      <c r="J26" s="782"/>
      <c r="K26" s="782"/>
      <c r="L26" s="782"/>
      <c r="M26" s="782"/>
    </row>
    <row r="27" spans="1:13" x14ac:dyDescent="0.2">
      <c r="A27" s="782" t="s">
        <v>385</v>
      </c>
      <c r="B27" s="782"/>
      <c r="C27" s="782"/>
      <c r="D27" s="782"/>
      <c r="E27" s="782"/>
      <c r="F27" s="782"/>
      <c r="G27" s="782"/>
      <c r="H27" s="782"/>
      <c r="I27" s="782"/>
      <c r="J27" s="782"/>
      <c r="K27" s="782"/>
      <c r="L27" s="782"/>
      <c r="M27" s="782"/>
    </row>
    <row r="28" spans="1:13" x14ac:dyDescent="0.2">
      <c r="A28" s="782" t="s">
        <v>384</v>
      </c>
      <c r="B28" s="782"/>
      <c r="C28" s="782"/>
      <c r="D28" s="782"/>
      <c r="E28" s="782"/>
      <c r="F28" s="782"/>
      <c r="G28" s="782"/>
      <c r="H28" s="782"/>
      <c r="I28" s="782"/>
      <c r="J28" s="782"/>
      <c r="K28" s="782"/>
      <c r="L28" s="782"/>
      <c r="M28" s="782"/>
    </row>
    <row r="29" spans="1:13" x14ac:dyDescent="0.2">
      <c r="A29" s="608" t="s">
        <v>576</v>
      </c>
      <c r="B29" s="608"/>
      <c r="C29" s="608"/>
      <c r="D29" s="608"/>
      <c r="E29" s="608"/>
      <c r="F29" s="608"/>
      <c r="G29" s="608"/>
      <c r="H29" s="608"/>
      <c r="I29" s="608"/>
      <c r="J29" s="608"/>
      <c r="K29" s="608"/>
      <c r="L29" s="608"/>
      <c r="M29" s="608"/>
    </row>
    <row r="30" spans="1:13" x14ac:dyDescent="0.2">
      <c r="A30" s="250" t="str">
        <f>gestion!V43</f>
        <v xml:space="preserve">N.B. :  Joindre une copie très lisible des résultats de compétition </v>
      </c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</row>
    <row r="31" spans="1:13" x14ac:dyDescent="0.2">
      <c r="A31" s="811"/>
      <c r="B31" s="811"/>
      <c r="C31" s="811"/>
      <c r="D31" s="811"/>
      <c r="E31" s="811"/>
      <c r="F31" s="811"/>
    </row>
    <row r="32" spans="1:13" x14ac:dyDescent="0.2">
      <c r="A32" s="238" t="s">
        <v>31</v>
      </c>
      <c r="B32" s="797" t="s">
        <v>5</v>
      </c>
      <c r="C32" s="798"/>
      <c r="D32" s="786" t="s">
        <v>68</v>
      </c>
      <c r="E32" s="787"/>
      <c r="F32" s="787"/>
      <c r="G32" s="786" t="s">
        <v>32</v>
      </c>
      <c r="H32" s="787"/>
      <c r="I32" s="787"/>
      <c r="J32" s="786" t="s">
        <v>6</v>
      </c>
      <c r="K32" s="787"/>
      <c r="L32" s="239" t="s">
        <v>106</v>
      </c>
    </row>
    <row r="33" spans="1:30" x14ac:dyDescent="0.2">
      <c r="A33" s="240" t="str">
        <f>+gestion!W2</f>
        <v>Minto Summer Skate</v>
      </c>
      <c r="B33" s="788"/>
      <c r="C33" s="789"/>
      <c r="D33" s="810" t="s">
        <v>45</v>
      </c>
      <c r="E33" s="810"/>
      <c r="F33" s="810"/>
      <c r="G33" s="809"/>
      <c r="H33" s="809"/>
      <c r="I33" s="809"/>
      <c r="J33" s="784">
        <f>IF(L33="oui",16,IF(ISTEXT(G33)=TRUE,0,IF(G33&gt;=1,IF(G33&gt;=11,1,HLOOKUP(G33,tableau!$C$16:$L$18,2,FALSE)),0)))</f>
        <v>0</v>
      </c>
      <c r="K33" s="784"/>
      <c r="L33" s="241"/>
    </row>
    <row r="34" spans="1:30" x14ac:dyDescent="0.2">
      <c r="A34" s="240" t="str">
        <f>+gestion!W3</f>
        <v>Provinciaux d'été</v>
      </c>
      <c r="B34" s="788"/>
      <c r="C34" s="789"/>
      <c r="D34" s="789" t="s">
        <v>45</v>
      </c>
      <c r="E34" s="789"/>
      <c r="F34" s="789"/>
      <c r="G34" s="793"/>
      <c r="H34" s="793"/>
      <c r="I34" s="793"/>
      <c r="J34" s="784">
        <f>IF(L34="oui",16,IF(ISTEXT(G34)=TRUE,0,IF(G34&gt;=1,IF(G34&gt;=11,1,HLOOKUP(G34,tableau!$C$16:$L$18,2,FALSE)),0)))</f>
        <v>0</v>
      </c>
      <c r="K34" s="784"/>
      <c r="L34" s="241"/>
    </row>
    <row r="35" spans="1:30" x14ac:dyDescent="0.2">
      <c r="A35" s="240" t="str">
        <f>+gestion!W4</f>
        <v>Summer Skate</v>
      </c>
      <c r="B35" s="788"/>
      <c r="C35" s="789"/>
      <c r="D35" s="789" t="s">
        <v>45</v>
      </c>
      <c r="E35" s="789"/>
      <c r="F35" s="789"/>
      <c r="G35" s="793"/>
      <c r="H35" s="793"/>
      <c r="I35" s="793"/>
      <c r="J35" s="784">
        <f>IF(L35="oui",16,IF(ISTEXT(G35)=TRUE,0,IF(G35&gt;=1,IF(G35&gt;=11,1,HLOOKUP(G35,tableau!$C$16:$L$18,2,FALSE)),0)))</f>
        <v>0</v>
      </c>
      <c r="K35" s="784"/>
      <c r="L35" s="241"/>
    </row>
    <row r="36" spans="1:30" x14ac:dyDescent="0.2">
      <c r="A36" s="240" t="str">
        <f>+gestion!W6</f>
        <v>O.E.S. Autumn Skate</v>
      </c>
      <c r="B36" s="788"/>
      <c r="C36" s="789"/>
      <c r="D36" s="789" t="s">
        <v>45</v>
      </c>
      <c r="E36" s="789"/>
      <c r="F36" s="789"/>
      <c r="G36" s="793"/>
      <c r="H36" s="793"/>
      <c r="I36" s="793"/>
      <c r="J36" s="784">
        <f>IF(L36="oui",16,IF(ISTEXT(G36)=TRUE,0,IF(G36&gt;=1,IF(G36&gt;=11,1,HLOOKUP(G36,tableau!$C$16:$L$18,2,FALSE)),0)))</f>
        <v>0</v>
      </c>
      <c r="K36" s="784"/>
      <c r="L36" s="241"/>
    </row>
    <row r="37" spans="1:30" x14ac:dyDescent="0.2">
      <c r="A37" s="240" t="str">
        <f>+gestion!W7</f>
        <v>Georges-Ethier</v>
      </c>
      <c r="B37" s="788"/>
      <c r="C37" s="789"/>
      <c r="D37" s="789" t="s">
        <v>45</v>
      </c>
      <c r="E37" s="789"/>
      <c r="F37" s="789"/>
      <c r="G37" s="793"/>
      <c r="H37" s="793"/>
      <c r="I37" s="793"/>
      <c r="J37" s="784">
        <f>IF(L37="oui",16,IF(ISTEXT(G37)=TRUE,0,IF(G37&gt;=1,IF(G37&gt;=11,1,HLOOKUP(G37,tableau!$C$16:$L$18,2,FALSE)),0)))</f>
        <v>0</v>
      </c>
      <c r="K37" s="784"/>
      <c r="L37" s="241" t="s">
        <v>383</v>
      </c>
    </row>
    <row r="38" spans="1:30" x14ac:dyDescent="0.2">
      <c r="A38" s="240" t="str">
        <f>+gestion!W8</f>
        <v>Section A</v>
      </c>
      <c r="B38" s="788"/>
      <c r="C38" s="789"/>
      <c r="D38" s="789" t="s">
        <v>45</v>
      </c>
      <c r="E38" s="789"/>
      <c r="F38" s="789"/>
      <c r="G38" s="793"/>
      <c r="H38" s="793"/>
      <c r="I38" s="793"/>
      <c r="J38" s="784">
        <f>IF(L38="oui",16,IF(ISTEXT(G38)=TRUE,0,IF(G38&gt;=1,IF(G38&gt;=11,1,HLOOKUP(G38,tableau!$C$16:$L$18,2,FALSE)),0)))</f>
        <v>0</v>
      </c>
      <c r="K38" s="784"/>
      <c r="L38" s="241" t="s">
        <v>383</v>
      </c>
    </row>
    <row r="39" spans="1:30" x14ac:dyDescent="0.2">
      <c r="A39" s="240" t="str">
        <f>+gestion!W9</f>
        <v>Défi Patinage Canada</v>
      </c>
      <c r="B39" s="788"/>
      <c r="C39" s="789"/>
      <c r="D39" s="789" t="s">
        <v>45</v>
      </c>
      <c r="E39" s="789"/>
      <c r="F39" s="789"/>
      <c r="G39" s="793"/>
      <c r="H39" s="793"/>
      <c r="I39" s="793"/>
      <c r="J39" s="784">
        <f>IF(L39="oui",20,IF(ISTEXT(G39)=TRUE,0,IF(G39&gt;=1,IF(G39&gt;=11,3,HLOOKUP(G39,tableau!$C$16:$L$18,3,FALSE)),0)))</f>
        <v>0</v>
      </c>
      <c r="K39" s="784"/>
      <c r="L39" s="241" t="s">
        <v>383</v>
      </c>
    </row>
    <row r="40" spans="1:30" x14ac:dyDescent="0.2">
      <c r="A40" s="317" t="s">
        <v>577</v>
      </c>
      <c r="B40" s="788"/>
      <c r="C40" s="789"/>
      <c r="D40" s="788" t="s">
        <v>45</v>
      </c>
      <c r="E40" s="789"/>
      <c r="F40" s="789"/>
      <c r="G40" s="793"/>
      <c r="H40" s="793"/>
      <c r="I40" s="793"/>
      <c r="J40" s="784">
        <f>IF(L40="oui",20,IF(ISTEXT(G40)=TRUE,0,IF(G40&gt;=1,IF(G40&gt;=11,3,HLOOKUP(G40,tableau!$C$16:$L$18,3,FALSE)),0)))</f>
        <v>0</v>
      </c>
      <c r="K40" s="784"/>
      <c r="L40" s="241"/>
    </row>
    <row r="41" spans="1:30" x14ac:dyDescent="0.2">
      <c r="A41" s="240" t="str">
        <f>+gestion!W10</f>
        <v>Championnats Canadiens</v>
      </c>
      <c r="B41" s="788"/>
      <c r="C41" s="789"/>
      <c r="D41" s="789" t="s">
        <v>45</v>
      </c>
      <c r="E41" s="789"/>
      <c r="F41" s="789"/>
      <c r="G41" s="793"/>
      <c r="H41" s="793"/>
      <c r="I41" s="793"/>
      <c r="J41" s="784">
        <f>IF(L41="oui",20,IF(ISTEXT(G41)=TRUE,0,IF(G41&gt;=1,IF(G41&gt;=11,3,HLOOKUP(G41,tableau!$C$16:$L$18,3,FALSE)),0)))</f>
        <v>0</v>
      </c>
      <c r="K41" s="784"/>
      <c r="L41" s="241"/>
    </row>
    <row r="42" spans="1:30" x14ac:dyDescent="0.2">
      <c r="A42" s="240" t="str">
        <f>_xlfn.CONCAT(gestion!W11," 1")</f>
        <v>Internationale 1</v>
      </c>
      <c r="B42" s="788"/>
      <c r="C42" s="789"/>
      <c r="D42" s="789" t="s">
        <v>45</v>
      </c>
      <c r="E42" s="789"/>
      <c r="F42" s="789"/>
      <c r="G42" s="793"/>
      <c r="H42" s="793"/>
      <c r="I42" s="793"/>
      <c r="J42" s="784">
        <f>IF(L42="oui",20,IF(ISTEXT(G42)=TRUE,0,IF(G42&gt;=1,IF(G42&gt;=11,3,HLOOKUP(G42,tableau!$C$16:$L$18,3,FALSE)),0)))</f>
        <v>0</v>
      </c>
      <c r="K42" s="784"/>
      <c r="L42" s="241"/>
    </row>
    <row r="43" spans="1:30" x14ac:dyDescent="0.2">
      <c r="A43" s="240" t="str">
        <f>_xlfn.CONCAT(gestion!W11," 2")</f>
        <v>Internationale 2</v>
      </c>
      <c r="B43" s="788"/>
      <c r="C43" s="789"/>
      <c r="D43" s="789" t="s">
        <v>45</v>
      </c>
      <c r="E43" s="789"/>
      <c r="F43" s="789"/>
      <c r="G43" s="793"/>
      <c r="H43" s="793"/>
      <c r="I43" s="793"/>
      <c r="J43" s="784">
        <f>IF(L43="oui",20,IF(ISTEXT(G43)=TRUE,0,IF(G43&gt;=1,IF(G43&gt;=11,3,HLOOKUP(G43,tableau!$C$16:$L$18,3,FALSE)),0)))</f>
        <v>0</v>
      </c>
      <c r="K43" s="784"/>
      <c r="L43" s="241"/>
    </row>
    <row r="44" spans="1:30" x14ac:dyDescent="0.2">
      <c r="A44" s="242" t="str">
        <f>_xlfn.CONCAT(gestion!W11," 3")</f>
        <v>Internationale 3</v>
      </c>
      <c r="B44" s="812"/>
      <c r="C44" s="813"/>
      <c r="D44" s="813" t="s">
        <v>45</v>
      </c>
      <c r="E44" s="813"/>
      <c r="F44" s="813"/>
      <c r="G44" s="814"/>
      <c r="H44" s="814"/>
      <c r="I44" s="814"/>
      <c r="J44" s="815">
        <f>IF(L44="oui",20,IF(ISTEXT(G44)=TRUE,0,IF(G44&gt;=1,IF(G44&gt;=11,3,HLOOKUP(G44,tableau!$C$16:$L$18,3,FALSE)),0)))</f>
        <v>0</v>
      </c>
      <c r="K44" s="815"/>
      <c r="L44" s="243"/>
    </row>
    <row r="45" spans="1:30" s="264" customFormat="1" ht="13.5" thickBot="1" x14ac:dyDescent="0.25">
      <c r="A45" s="262"/>
      <c r="B45" s="262"/>
      <c r="C45" s="223"/>
      <c r="D45" s="223"/>
      <c r="E45" s="263"/>
      <c r="F45" s="263"/>
      <c r="G45" s="785" t="s">
        <v>36</v>
      </c>
      <c r="H45" s="785"/>
      <c r="I45" s="785"/>
      <c r="J45" s="783">
        <f>SUM(J33:J44)</f>
        <v>0</v>
      </c>
      <c r="K45" s="78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</row>
    <row r="46" spans="1:30" ht="13.5" thickTop="1" x14ac:dyDescent="0.2">
      <c r="A46" s="225"/>
      <c r="B46" s="222"/>
      <c r="C46" s="222"/>
      <c r="D46" s="244"/>
      <c r="E46" s="244"/>
      <c r="F46" s="226"/>
    </row>
    <row r="49" spans="2:13" x14ac:dyDescent="0.2">
      <c r="B49" s="780" t="s">
        <v>52</v>
      </c>
      <c r="C49" s="780"/>
      <c r="D49" s="780"/>
      <c r="E49" s="780"/>
      <c r="F49" s="780"/>
      <c r="H49" s="781" t="str">
        <f>+'données a remplir'!F8</f>
        <v/>
      </c>
      <c r="I49" s="781"/>
      <c r="J49" s="781"/>
      <c r="K49" s="781"/>
      <c r="L49" s="781"/>
      <c r="M49" s="781"/>
    </row>
    <row r="50" spans="2:13" x14ac:dyDescent="0.2">
      <c r="B50" s="259"/>
      <c r="C50" s="259"/>
      <c r="D50" s="245"/>
      <c r="H50" s="245"/>
      <c r="I50" s="245"/>
      <c r="J50" s="245"/>
    </row>
    <row r="51" spans="2:13" x14ac:dyDescent="0.2">
      <c r="B51" s="780" t="s">
        <v>53</v>
      </c>
      <c r="C51" s="780"/>
      <c r="D51" s="780"/>
      <c r="E51" s="780"/>
      <c r="F51" s="780"/>
      <c r="H51" s="781" t="str">
        <f>+'données a remplir'!F9</f>
        <v/>
      </c>
      <c r="I51" s="781"/>
      <c r="J51" s="781"/>
      <c r="K51" s="781"/>
      <c r="L51" s="781"/>
      <c r="M51" s="781"/>
    </row>
    <row r="52" spans="2:13" x14ac:dyDescent="0.2">
      <c r="B52" s="259"/>
      <c r="C52" s="259"/>
      <c r="D52" s="245"/>
      <c r="H52" s="245"/>
      <c r="I52" s="245"/>
      <c r="J52" s="245"/>
    </row>
    <row r="53" spans="2:13" x14ac:dyDescent="0.2">
      <c r="B53" s="780" t="s">
        <v>54</v>
      </c>
      <c r="C53" s="780"/>
      <c r="D53" s="780"/>
      <c r="E53" s="780"/>
      <c r="F53" s="780"/>
      <c r="H53" s="781" t="str">
        <f>+'données a remplir'!F10</f>
        <v/>
      </c>
      <c r="I53" s="781"/>
      <c r="J53" s="781"/>
      <c r="K53" s="781"/>
      <c r="L53" s="781"/>
      <c r="M53" s="781"/>
    </row>
  </sheetData>
  <protectedRanges>
    <protectedRange sqref="G33:I44 L37:L39" name="Plage1_2"/>
    <protectedRange sqref="B8:F10 K8:M10" name="Plage1"/>
    <protectedRange sqref="A42:A44 B33:C44" name="Plage1_1_1_1"/>
  </protectedRanges>
  <mergeCells count="84">
    <mergeCell ref="B8:F8"/>
    <mergeCell ref="H8:J8"/>
    <mergeCell ref="K8:M8"/>
    <mergeCell ref="B40:C40"/>
    <mergeCell ref="D40:F40"/>
    <mergeCell ref="G40:I40"/>
    <mergeCell ref="J40:K40"/>
    <mergeCell ref="K10:M10"/>
    <mergeCell ref="B12:F12"/>
    <mergeCell ref="H12:J12"/>
    <mergeCell ref="F11:G11"/>
    <mergeCell ref="B11:C11"/>
    <mergeCell ref="D11:E11"/>
    <mergeCell ref="B10:F10"/>
    <mergeCell ref="H10:J10"/>
    <mergeCell ref="K12:M12"/>
    <mergeCell ref="A2:M2"/>
    <mergeCell ref="A3:M3"/>
    <mergeCell ref="A4:M4"/>
    <mergeCell ref="A5:M5"/>
    <mergeCell ref="A6:M6"/>
    <mergeCell ref="A15:M15"/>
    <mergeCell ref="B20:M20"/>
    <mergeCell ref="A27:M27"/>
    <mergeCell ref="A28:M28"/>
    <mergeCell ref="A31:F31"/>
    <mergeCell ref="A16:M16"/>
    <mergeCell ref="A26:M26"/>
    <mergeCell ref="B32:C32"/>
    <mergeCell ref="D32:F32"/>
    <mergeCell ref="G32:I32"/>
    <mergeCell ref="J32:K32"/>
    <mergeCell ref="B33:C33"/>
    <mergeCell ref="D33:F33"/>
    <mergeCell ref="G33:I33"/>
    <mergeCell ref="J33:K33"/>
    <mergeCell ref="B34:C34"/>
    <mergeCell ref="D34:F34"/>
    <mergeCell ref="G34:I34"/>
    <mergeCell ref="J34:K34"/>
    <mergeCell ref="B35:C35"/>
    <mergeCell ref="D35:F35"/>
    <mergeCell ref="G35:I35"/>
    <mergeCell ref="J35:K35"/>
    <mergeCell ref="B36:C36"/>
    <mergeCell ref="D36:F36"/>
    <mergeCell ref="G36:I36"/>
    <mergeCell ref="J36:K36"/>
    <mergeCell ref="B37:C37"/>
    <mergeCell ref="D37:F37"/>
    <mergeCell ref="G37:I37"/>
    <mergeCell ref="J37:K37"/>
    <mergeCell ref="G38:I38"/>
    <mergeCell ref="B42:C42"/>
    <mergeCell ref="D42:F42"/>
    <mergeCell ref="G42:I42"/>
    <mergeCell ref="J42:K42"/>
    <mergeCell ref="J38:K38"/>
    <mergeCell ref="G39:I39"/>
    <mergeCell ref="J39:K39"/>
    <mergeCell ref="B41:C41"/>
    <mergeCell ref="D41:F41"/>
    <mergeCell ref="G41:I41"/>
    <mergeCell ref="B39:C39"/>
    <mergeCell ref="D39:F39"/>
    <mergeCell ref="J41:K41"/>
    <mergeCell ref="B38:C38"/>
    <mergeCell ref="D38:F38"/>
    <mergeCell ref="B43:C43"/>
    <mergeCell ref="D43:F43"/>
    <mergeCell ref="G43:I43"/>
    <mergeCell ref="J43:K43"/>
    <mergeCell ref="B53:F53"/>
    <mergeCell ref="H53:M53"/>
    <mergeCell ref="G45:I45"/>
    <mergeCell ref="J45:K45"/>
    <mergeCell ref="B49:F49"/>
    <mergeCell ref="B51:F51"/>
    <mergeCell ref="H51:M51"/>
    <mergeCell ref="H49:M49"/>
    <mergeCell ref="G44:I44"/>
    <mergeCell ref="J44:K44"/>
    <mergeCell ref="B44:C44"/>
    <mergeCell ref="D44:F44"/>
  </mergeCells>
  <phoneticPr fontId="0" type="noConversion"/>
  <dataValidations count="1">
    <dataValidation type="list" allowBlank="1" showInputMessage="1" showErrorMessage="1" promptTitle="Menu_BYE" sqref="L33:L44" xr:uid="{00000000-0002-0000-0500-000000000000}">
      <formula1>Menu_Bye</formula1>
    </dataValidation>
  </dataValidations>
  <printOptions horizontalCentered="1"/>
  <pageMargins left="0" right="0" top="0.35433070866141736" bottom="0.31496062992125984" header="0.19685039370078741" footer="0.31496062992125984"/>
  <pageSetup scale="92" orientation="portrait" r:id="rId1"/>
  <headerFooter alignWithMargins="0">
    <oddHeader>&amp;LLes Lauréats 2019</oddHeader>
    <oddFooter>&amp;C&amp;14PATINAGE LAURENTIDES&amp;R&amp;A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70192CB-F79A-4678-8C0D-2FFC385F395F}">
          <x14:formula1>
            <xm:f>gestion!$J$21:$J$27</xm:f>
          </x14:formula1>
          <xm:sqref>B33:C44</xm:sqref>
        </x14:dataValidation>
      </x14:dataValidations>
    </ext>
  </extLst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tabColor rgb="FF92D050"/>
  </sheetPr>
  <dimension ref="A1:M62"/>
  <sheetViews>
    <sheetView showGridLines="0" zoomScaleNormal="100" workbookViewId="0">
      <selection activeCell="B9" sqref="B9:E9"/>
    </sheetView>
  </sheetViews>
  <sheetFormatPr baseColWidth="10" defaultRowHeight="12.75" x14ac:dyDescent="0.2"/>
  <cols>
    <col min="1" max="1" width="15.7109375" style="212" customWidth="1"/>
    <col min="2" max="2" width="8.28515625" style="212" customWidth="1"/>
    <col min="3" max="4" width="13" style="212" customWidth="1"/>
    <col min="5" max="5" width="8.140625" style="212" customWidth="1"/>
    <col min="6" max="6" width="15.140625" style="212" customWidth="1"/>
    <col min="7" max="7" width="10" style="212" customWidth="1"/>
    <col min="8" max="8" width="14.140625" style="212" customWidth="1"/>
    <col min="9" max="9" width="13" style="212" customWidth="1"/>
    <col min="10" max="16384" width="11.42578125" style="212"/>
  </cols>
  <sheetData>
    <row r="1" spans="1:10" x14ac:dyDescent="0.2">
      <c r="A1" s="209"/>
      <c r="B1" s="209"/>
      <c r="C1" s="209"/>
      <c r="D1" s="209"/>
      <c r="E1" s="209"/>
      <c r="F1" s="209"/>
      <c r="G1" s="210"/>
      <c r="H1" s="211"/>
      <c r="I1" s="210"/>
      <c r="J1" s="210"/>
    </row>
    <row r="2" spans="1:10" x14ac:dyDescent="0.2">
      <c r="A2" s="796" t="s">
        <v>14</v>
      </c>
      <c r="B2" s="796"/>
      <c r="C2" s="796"/>
      <c r="D2" s="796"/>
      <c r="E2" s="796"/>
      <c r="F2" s="796"/>
      <c r="G2" s="796"/>
      <c r="H2" s="796"/>
      <c r="I2" s="796"/>
      <c r="J2" s="796"/>
    </row>
    <row r="3" spans="1:10" x14ac:dyDescent="0.2">
      <c r="A3" s="796" t="s">
        <v>43</v>
      </c>
      <c r="B3" s="796"/>
      <c r="C3" s="796"/>
      <c r="D3" s="796"/>
      <c r="E3" s="796"/>
      <c r="F3" s="796"/>
      <c r="G3" s="796"/>
      <c r="H3" s="796"/>
      <c r="I3" s="796"/>
      <c r="J3" s="796"/>
    </row>
    <row r="4" spans="1:10" s="214" customFormat="1" ht="15.75" customHeigh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  <c r="J4" s="796"/>
    </row>
    <row r="5" spans="1:10" s="214" customFormat="1" ht="15.75" customHeight="1" x14ac:dyDescent="0.2">
      <c r="A5" s="801" t="s">
        <v>5</v>
      </c>
      <c r="B5" s="801"/>
      <c r="C5" s="801"/>
      <c r="D5" s="801"/>
      <c r="E5" s="801"/>
      <c r="F5" s="801"/>
      <c r="G5" s="801"/>
      <c r="H5" s="801"/>
      <c r="I5" s="801"/>
      <c r="J5" s="801"/>
    </row>
    <row r="6" spans="1:10" ht="15.75" x14ac:dyDescent="0.2">
      <c r="A6" s="801" t="str">
        <f>gestion!$B$58</f>
        <v>PATINEUR OU PATINEUSE DE TEST</v>
      </c>
      <c r="B6" s="801"/>
      <c r="C6" s="801"/>
      <c r="D6" s="801"/>
      <c r="E6" s="801"/>
      <c r="F6" s="801"/>
      <c r="G6" s="801"/>
      <c r="H6" s="801"/>
      <c r="I6" s="801"/>
      <c r="J6" s="801"/>
    </row>
    <row r="7" spans="1:10" ht="15.75" x14ac:dyDescent="0.2">
      <c r="A7" s="801" t="str">
        <f>gestion!$B$62</f>
        <v>ENTRE 11 ET 13 ANS</v>
      </c>
      <c r="B7" s="801"/>
      <c r="C7" s="801"/>
      <c r="D7" s="801"/>
      <c r="E7" s="801"/>
      <c r="F7" s="801"/>
      <c r="G7" s="801"/>
      <c r="H7" s="801"/>
      <c r="I7" s="801"/>
      <c r="J7" s="801"/>
    </row>
    <row r="8" spans="1:10" x14ac:dyDescent="0.2">
      <c r="A8" s="210"/>
      <c r="B8" s="210"/>
      <c r="C8" s="210"/>
      <c r="D8" s="210"/>
      <c r="E8" s="210"/>
      <c r="F8" s="210"/>
      <c r="G8" s="210"/>
      <c r="H8" s="211"/>
      <c r="I8" s="210"/>
      <c r="J8" s="210"/>
    </row>
    <row r="9" spans="1:10" x14ac:dyDescent="0.2">
      <c r="A9" s="216" t="s">
        <v>48</v>
      </c>
      <c r="B9" s="790"/>
      <c r="C9" s="790"/>
      <c r="D9" s="790"/>
      <c r="E9" s="790"/>
      <c r="F9" s="800" t="s">
        <v>51</v>
      </c>
      <c r="G9" s="800"/>
      <c r="H9" s="850"/>
      <c r="I9" s="850"/>
      <c r="J9" s="850"/>
    </row>
    <row r="10" spans="1:10" x14ac:dyDescent="0.2">
      <c r="A10" s="216"/>
      <c r="B10" s="217"/>
      <c r="C10" s="217"/>
      <c r="D10" s="217"/>
      <c r="E10" s="217"/>
      <c r="F10" s="800"/>
      <c r="G10" s="800"/>
      <c r="H10" s="340"/>
      <c r="I10" s="218"/>
      <c r="J10" s="218"/>
    </row>
    <row r="11" spans="1:10" x14ac:dyDescent="0.2">
      <c r="A11" s="216" t="s">
        <v>74</v>
      </c>
      <c r="B11" s="790"/>
      <c r="C11" s="790"/>
      <c r="D11" s="790"/>
      <c r="E11" s="790"/>
      <c r="F11" s="800" t="s">
        <v>13</v>
      </c>
      <c r="G11" s="800"/>
      <c r="H11" s="850"/>
      <c r="I11" s="850"/>
      <c r="J11" s="850"/>
    </row>
    <row r="12" spans="1:10" x14ac:dyDescent="0.2">
      <c r="A12" s="367"/>
      <c r="B12" s="318"/>
      <c r="C12" s="318"/>
      <c r="D12" s="342"/>
      <c r="E12" s="342"/>
      <c r="F12" s="800"/>
      <c r="G12" s="800"/>
      <c r="H12" s="210"/>
      <c r="I12" s="210"/>
      <c r="J12" s="210"/>
    </row>
    <row r="13" spans="1:10" x14ac:dyDescent="0.2">
      <c r="A13" s="800" t="s">
        <v>50</v>
      </c>
      <c r="B13" s="800"/>
      <c r="C13" s="790">
        <f>'données a remplir'!E7</f>
        <v>0</v>
      </c>
      <c r="D13" s="790"/>
      <c r="E13" s="790"/>
      <c r="F13" s="808" t="s">
        <v>380</v>
      </c>
      <c r="G13" s="808"/>
      <c r="H13" s="850">
        <f>'données a remplir'!E6</f>
        <v>0</v>
      </c>
      <c r="I13" s="850" t="str">
        <f>+'données a remplir'!F6</f>
        <v/>
      </c>
      <c r="J13" s="850"/>
    </row>
    <row r="14" spans="1:10" s="357" customFormat="1" ht="20.25" x14ac:dyDescent="0.3">
      <c r="A14" s="891"/>
      <c r="B14" s="891"/>
      <c r="C14" s="891"/>
      <c r="D14" s="891"/>
      <c r="E14" s="891"/>
      <c r="F14" s="891"/>
      <c r="G14" s="891"/>
      <c r="H14" s="891"/>
      <c r="I14" s="891"/>
      <c r="J14" s="891"/>
    </row>
    <row r="15" spans="1:10" s="357" customFormat="1" x14ac:dyDescent="0.2">
      <c r="A15" s="356" t="s">
        <v>415</v>
      </c>
      <c r="B15" s="221"/>
      <c r="C15" s="221"/>
      <c r="D15" s="220"/>
      <c r="E15" s="222"/>
      <c r="F15" s="222"/>
      <c r="G15" s="210"/>
      <c r="H15" s="211"/>
      <c r="I15" s="210"/>
      <c r="J15" s="210"/>
    </row>
    <row r="16" spans="1:10" s="357" customFormat="1" x14ac:dyDescent="0.2">
      <c r="A16" s="945" t="str">
        <f>_xlfn.CONCAT(gestion!$B$141," ",gestion!$B$143," ",gestion!$Q$4)</f>
        <v>Limite d'age entre 11 et 13 ans au 31 décembre 2019</v>
      </c>
      <c r="B16" s="945"/>
      <c r="C16" s="945"/>
      <c r="D16" s="945"/>
      <c r="E16" s="945"/>
      <c r="F16" s="945"/>
      <c r="G16" s="945"/>
      <c r="H16" s="945"/>
      <c r="I16" s="945"/>
      <c r="J16" s="945"/>
    </row>
    <row r="17" spans="1:10" s="357" customFormat="1" x14ac:dyDescent="0.2">
      <c r="A17" s="945" t="str">
        <f>gestion!$B$145</f>
        <v>Chaque Club enverra 3 candidatures.</v>
      </c>
      <c r="B17" s="945"/>
      <c r="C17" s="945"/>
      <c r="D17" s="945"/>
      <c r="E17" s="945"/>
      <c r="F17" s="945"/>
      <c r="G17" s="945"/>
      <c r="H17" s="945"/>
      <c r="I17" s="945"/>
      <c r="J17" s="945"/>
    </row>
    <row r="19" spans="1:10" x14ac:dyDescent="0.2">
      <c r="A19" s="999" t="str">
        <f>gestion!$B$87</f>
        <v>STYLE LIBRE</v>
      </c>
      <c r="B19" s="999"/>
      <c r="C19" s="999"/>
      <c r="D19" s="999"/>
      <c r="G19" s="1010" t="str">
        <f>gestion!$B$82</f>
        <v>HABILETÉS DE PATINAGE</v>
      </c>
      <c r="H19" s="1010"/>
      <c r="I19" s="1010"/>
    </row>
    <row r="20" spans="1:10" x14ac:dyDescent="0.2">
      <c r="A20" s="1003" t="s">
        <v>426</v>
      </c>
      <c r="B20" s="1004"/>
      <c r="C20" s="1012" t="s">
        <v>18</v>
      </c>
      <c r="D20" s="1013"/>
      <c r="E20" s="1008" t="s">
        <v>29</v>
      </c>
      <c r="G20" s="1003" t="s">
        <v>426</v>
      </c>
      <c r="H20" s="1007"/>
      <c r="I20" s="1007" t="s">
        <v>18</v>
      </c>
      <c r="J20" s="1011" t="s">
        <v>29</v>
      </c>
    </row>
    <row r="21" spans="1:10" ht="13.5" thickBot="1" x14ac:dyDescent="0.25">
      <c r="A21" s="1005"/>
      <c r="B21" s="1006"/>
      <c r="C21" s="369" t="s">
        <v>529</v>
      </c>
      <c r="D21" s="543" t="s">
        <v>68</v>
      </c>
      <c r="E21" s="1009"/>
      <c r="G21" s="1005"/>
      <c r="H21" s="1006"/>
      <c r="I21" s="1006"/>
      <c r="J21" s="1009"/>
    </row>
    <row r="22" spans="1:10" ht="13.5" thickTop="1" x14ac:dyDescent="0.2">
      <c r="A22" s="770" t="str">
        <f>gestion!$P$17</f>
        <v>STAR 1</v>
      </c>
      <c r="B22" s="771"/>
      <c r="C22" s="627"/>
      <c r="D22" s="627"/>
      <c r="E22" s="370">
        <f>IF(AND(C22&gt;=36892,C22&lt;43831,D22&gt;=43466,D22&lt;43831),tableau!$B$22,0)</f>
        <v>0</v>
      </c>
      <c r="G22" s="770" t="str">
        <f>gestion!$P$17</f>
        <v>STAR 1</v>
      </c>
      <c r="H22" s="771"/>
      <c r="I22" s="627"/>
      <c r="J22" s="370">
        <f>IF(AND(I22&gt;=43466,I22&lt;43831),tableau!$H$22,0)</f>
        <v>0</v>
      </c>
    </row>
    <row r="23" spans="1:10" x14ac:dyDescent="0.2">
      <c r="A23" s="770" t="str">
        <f>gestion!$P$18</f>
        <v>STAR 2</v>
      </c>
      <c r="B23" s="771"/>
      <c r="C23" s="627"/>
      <c r="D23" s="627"/>
      <c r="E23" s="370">
        <f>IF(AND(C23&gt;=36892,C23&lt;43831,D23&gt;=43466,D23&lt;43831),tableau!$B$23,0)</f>
        <v>0</v>
      </c>
      <c r="G23" s="770" t="str">
        <f>gestion!$P$18</f>
        <v>STAR 2</v>
      </c>
      <c r="H23" s="771"/>
      <c r="I23" s="627"/>
      <c r="J23" s="370">
        <f>IF(AND(I23&gt;=43466,I23&lt;43831),tableau!$H$23,0)</f>
        <v>0</v>
      </c>
    </row>
    <row r="24" spans="1:10" x14ac:dyDescent="0.2">
      <c r="A24" s="770" t="str">
        <f>gestion!$P$19</f>
        <v>STAR 3</v>
      </c>
      <c r="B24" s="771"/>
      <c r="C24" s="627"/>
      <c r="D24" s="627"/>
      <c r="E24" s="370">
        <f>IF(AND(C24&gt;=36892,C24&lt;43831,D24&gt;=43466,D24&lt;43831),tableau!$B$24,0)</f>
        <v>0</v>
      </c>
      <c r="G24" s="770" t="str">
        <f>gestion!$P$19</f>
        <v>STAR 3</v>
      </c>
      <c r="H24" s="771"/>
      <c r="I24" s="627"/>
      <c r="J24" s="370">
        <f>IF(AND(I24&gt;=43466,I24&lt;43831),tableau!$H$24,0)</f>
        <v>0</v>
      </c>
    </row>
    <row r="25" spans="1:10" x14ac:dyDescent="0.2">
      <c r="A25" s="770" t="str">
        <f>gestion!$P$20</f>
        <v>STAR 4</v>
      </c>
      <c r="B25" s="771"/>
      <c r="C25" s="627"/>
      <c r="D25" s="627"/>
      <c r="E25" s="370">
        <f>IF(AND(C25&gt;=36892,C25&lt;43831,D25&gt;=43466,D25&lt;43831),tableau!$B$25,0)</f>
        <v>0</v>
      </c>
      <c r="G25" s="770" t="str">
        <f>gestion!$P$20</f>
        <v>STAR 4</v>
      </c>
      <c r="H25" s="771"/>
      <c r="I25" s="627"/>
      <c r="J25" s="370">
        <f>IF(AND(I25&gt;=43466,I25&lt;43831),tableau!$H$25,0)</f>
        <v>0</v>
      </c>
    </row>
    <row r="26" spans="1:10" x14ac:dyDescent="0.2">
      <c r="A26" s="770" t="str">
        <f>gestion!$P$21</f>
        <v>STAR 5</v>
      </c>
      <c r="B26" s="771"/>
      <c r="C26" s="627"/>
      <c r="D26" s="627"/>
      <c r="E26" s="370">
        <f>IF(AND(C26&gt;=36892,C26&lt;43831,D26&gt;=43466,D26&lt;43831),tableau!$B$26,0)</f>
        <v>0</v>
      </c>
      <c r="G26" s="770" t="str">
        <f>gestion!$P$21</f>
        <v>STAR 5</v>
      </c>
      <c r="H26" s="771"/>
      <c r="I26" s="627"/>
      <c r="J26" s="370">
        <f>IF(AND(I26&gt;=43466,I26&lt;43831),tableau!$H$26,0)</f>
        <v>0</v>
      </c>
    </row>
    <row r="27" spans="1:10" x14ac:dyDescent="0.2">
      <c r="A27" s="770" t="str">
        <f>gestion!$P$22</f>
        <v>STAR 6</v>
      </c>
      <c r="B27" s="771"/>
      <c r="C27" s="627"/>
      <c r="D27" s="627"/>
      <c r="E27" s="370">
        <f>IF(AND(C27&gt;=36892,C27&lt;43831,D27&gt;=43466,D27&lt;43831),tableau!$B$27,0)</f>
        <v>0</v>
      </c>
      <c r="G27" s="770" t="str">
        <f>gestion!$P$22</f>
        <v>STAR 6</v>
      </c>
      <c r="H27" s="771"/>
      <c r="I27" s="627"/>
      <c r="J27" s="370">
        <f>IF(AND(I27&gt;=43466,I27&lt;43831),tableau!$H$27,0)</f>
        <v>0</v>
      </c>
    </row>
    <row r="28" spans="1:10" x14ac:dyDescent="0.2">
      <c r="A28" s="770" t="str">
        <f>gestion!$P$23</f>
        <v>STAR 7</v>
      </c>
      <c r="B28" s="771"/>
      <c r="C28" s="627"/>
      <c r="D28" s="627"/>
      <c r="E28" s="370">
        <f>IF(AND(C28&gt;=36892,C28&lt;43831,D28&gt;=43466,D28&lt;43831),tableau!$B$27,0)</f>
        <v>0</v>
      </c>
      <c r="G28" s="770" t="str">
        <f>gestion!$P$23</f>
        <v>STAR 7</v>
      </c>
      <c r="H28" s="771"/>
      <c r="I28" s="627"/>
      <c r="J28" s="370">
        <f>IF(AND(I28&gt;=43466,I28&lt;43831),tableau!$H$27,0)</f>
        <v>0</v>
      </c>
    </row>
    <row r="29" spans="1:10" x14ac:dyDescent="0.2">
      <c r="A29" s="770" t="str">
        <f>gestion!$P$24</f>
        <v>Senior Bronze</v>
      </c>
      <c r="B29" s="771"/>
      <c r="C29" s="627"/>
      <c r="D29" s="627"/>
      <c r="E29" s="370">
        <f>IF(AND(C29&gt;=36892,C29&lt;43831,D29&gt;=43466,D29&lt;43831),tableau!$B$27,0)</f>
        <v>0</v>
      </c>
      <c r="G29" s="770" t="str">
        <f>gestion!$P$24</f>
        <v>Senior Bronze</v>
      </c>
      <c r="H29" s="771"/>
      <c r="I29" s="627"/>
      <c r="J29" s="370">
        <f>IF(AND(I29&gt;=43466,I29&lt;43831),tableau!$H$27,0)</f>
        <v>0</v>
      </c>
    </row>
    <row r="30" spans="1:10" x14ac:dyDescent="0.2">
      <c r="A30" s="770" t="str">
        <f>gestion!$P$25</f>
        <v>STAR 8</v>
      </c>
      <c r="B30" s="771"/>
      <c r="C30" s="627"/>
      <c r="D30" s="627"/>
      <c r="E30" s="370">
        <f>IF(AND(C30&gt;=36892,C30&lt;43831,D30&gt;=43466,D30&lt;43831),tableau!$B$28,0)</f>
        <v>0</v>
      </c>
      <c r="G30" s="770" t="str">
        <f>gestion!$P$25</f>
        <v>STAR 8</v>
      </c>
      <c r="H30" s="771"/>
      <c r="I30" s="627"/>
      <c r="J30" s="370">
        <f>IF(AND(I30&gt;=43466,I30&lt;43831),tableau!$H$28,0)</f>
        <v>0</v>
      </c>
    </row>
    <row r="31" spans="1:10" x14ac:dyDescent="0.2">
      <c r="A31" s="770" t="str">
        <f>gestion!$P$26</f>
        <v>STAR 9</v>
      </c>
      <c r="B31" s="771"/>
      <c r="C31" s="627"/>
      <c r="D31" s="627"/>
      <c r="E31" s="370">
        <f>IF(AND(C31&gt;=36892,C31&lt;43831,D31&gt;=43466,D31&lt;43831),tableau!$B$28,0)</f>
        <v>0</v>
      </c>
      <c r="G31" s="770" t="str">
        <f>gestion!$P$26</f>
        <v>STAR 9</v>
      </c>
      <c r="H31" s="771"/>
      <c r="I31" s="627"/>
      <c r="J31" s="370">
        <f>IF(AND(I31&gt;=43466,I31&lt;43831),tableau!$H$28,0)</f>
        <v>0</v>
      </c>
    </row>
    <row r="32" spans="1:10" x14ac:dyDescent="0.2">
      <c r="A32" s="770" t="str">
        <f>gestion!$P$27</f>
        <v>Junior Argent</v>
      </c>
      <c r="B32" s="771"/>
      <c r="C32" s="627"/>
      <c r="D32" s="627"/>
      <c r="E32" s="370">
        <f>IF(AND(C32&gt;=36892,C32&lt;43831,D32&gt;=43466,D32&lt;43831),tableau!$B$28,0)</f>
        <v>0</v>
      </c>
      <c r="G32" s="770" t="str">
        <f>gestion!$P$27</f>
        <v>Junior Argent</v>
      </c>
      <c r="H32" s="771"/>
      <c r="I32" s="627"/>
      <c r="J32" s="370">
        <f>IF(AND(I32&gt;=43466,I32&lt;43831),tableau!$H$28,0)</f>
        <v>0</v>
      </c>
    </row>
    <row r="33" spans="1:13" x14ac:dyDescent="0.2">
      <c r="A33" s="770" t="str">
        <f>gestion!$P$28</f>
        <v>STAR 10</v>
      </c>
      <c r="B33" s="771"/>
      <c r="C33" s="627"/>
      <c r="D33" s="627"/>
      <c r="E33" s="370">
        <f>IF(AND(C33&gt;=36892,C33&lt;43831,D33&gt;=43466,D33&lt;43831),tableau!$B$29,0)</f>
        <v>0</v>
      </c>
      <c r="G33" s="770" t="str">
        <f>gestion!$P$28</f>
        <v>STAR 10</v>
      </c>
      <c r="H33" s="771"/>
      <c r="I33" s="627"/>
      <c r="J33" s="370">
        <f>IF(AND(I33&gt;=43466,I33&lt;43831),tableau!$H$29,0)</f>
        <v>0</v>
      </c>
    </row>
    <row r="34" spans="1:13" x14ac:dyDescent="0.2">
      <c r="A34" s="770" t="str">
        <f>gestion!$P$29</f>
        <v>Senior Argent</v>
      </c>
      <c r="B34" s="771"/>
      <c r="C34" s="627"/>
      <c r="D34" s="627"/>
      <c r="E34" s="370">
        <f>IF(AND(C34&gt;=36892,C34&lt;43831,D34&gt;=43466,D34&lt;43831),tableau!$B$29,0)</f>
        <v>0</v>
      </c>
      <c r="G34" s="770" t="str">
        <f>gestion!$P$29</f>
        <v>Senior Argent</v>
      </c>
      <c r="H34" s="771"/>
      <c r="I34" s="627"/>
      <c r="J34" s="370">
        <f>IF(AND(I34&gt;=43466,I34&lt;43831),tableau!$H$29,0)</f>
        <v>0</v>
      </c>
    </row>
    <row r="35" spans="1:13" x14ac:dyDescent="0.2">
      <c r="A35" s="770" t="str">
        <f>gestion!$P$30</f>
        <v>Or</v>
      </c>
      <c r="B35" s="771"/>
      <c r="C35" s="627"/>
      <c r="D35" s="627"/>
      <c r="E35" s="370">
        <f>IF(AND(C35&gt;=36892,C35&lt;43831,D35&gt;=43466,D35&lt;43831),tableau!$B$30,0)</f>
        <v>0</v>
      </c>
      <c r="G35" s="770" t="str">
        <f>gestion!$P$30</f>
        <v>Or</v>
      </c>
      <c r="H35" s="771"/>
      <c r="I35" s="627"/>
      <c r="J35" s="370">
        <f>IF(AND(I35&gt;=43466,I35&lt;43831),tableau!$H$30,0)</f>
        <v>0</v>
      </c>
    </row>
    <row r="36" spans="1:13" x14ac:dyDescent="0.2">
      <c r="A36" s="990" t="s">
        <v>421</v>
      </c>
      <c r="B36" s="991"/>
      <c r="C36" s="991"/>
      <c r="D36" s="992"/>
      <c r="E36" s="373">
        <f>SUM(E22:E35)</f>
        <v>0</v>
      </c>
      <c r="G36" s="990" t="s">
        <v>421</v>
      </c>
      <c r="H36" s="991"/>
      <c r="I36" s="992"/>
      <c r="J36" s="373">
        <f>SUM(J22:J35)</f>
        <v>0</v>
      </c>
    </row>
    <row r="37" spans="1:13" x14ac:dyDescent="0.2">
      <c r="A37" s="522"/>
      <c r="B37" s="522"/>
      <c r="C37" s="522"/>
      <c r="D37" s="474"/>
    </row>
    <row r="38" spans="1:13" ht="12" customHeight="1" x14ac:dyDescent="0.2">
      <c r="G38" s="264"/>
      <c r="H38" s="264"/>
      <c r="I38" s="264"/>
      <c r="J38" s="264"/>
    </row>
    <row r="40" spans="1:13" s="264" customFormat="1" x14ac:dyDescent="0.2">
      <c r="A40" s="621" t="str">
        <f>gestion!$M$83</f>
        <v>PATINAGE D’INTERPRÉTATION/ARTISTIQUE </v>
      </c>
      <c r="B40" s="621"/>
      <c r="C40" s="621"/>
      <c r="D40" s="621"/>
      <c r="E40" s="374" t="str">
        <f>gestion!B85</f>
        <v>simple</v>
      </c>
      <c r="G40" s="622" t="str">
        <f>gestion!$B$83</f>
        <v>PATINAGE D'INTERPRÉTATION</v>
      </c>
      <c r="H40" s="622"/>
      <c r="I40" s="622"/>
      <c r="J40" s="374" t="str">
        <f>gestion!M86</f>
        <v>couple</v>
      </c>
      <c r="K40" s="212"/>
      <c r="L40" s="212"/>
      <c r="M40" s="212"/>
    </row>
    <row r="41" spans="1:13" ht="13.5" thickBot="1" x14ac:dyDescent="0.25">
      <c r="A41" s="1000" t="s">
        <v>426</v>
      </c>
      <c r="B41" s="1001"/>
      <c r="C41" s="1002" t="s">
        <v>18</v>
      </c>
      <c r="D41" s="1001"/>
      <c r="E41" s="375" t="s">
        <v>29</v>
      </c>
      <c r="G41" s="623" t="s">
        <v>426</v>
      </c>
      <c r="H41" s="488"/>
      <c r="I41" s="546" t="s">
        <v>18</v>
      </c>
      <c r="J41" s="375" t="s">
        <v>29</v>
      </c>
    </row>
    <row r="42" spans="1:13" ht="13.5" thickTop="1" x14ac:dyDescent="0.2">
      <c r="A42" s="997" t="str">
        <f>tableau!$A$34</f>
        <v>Introduction</v>
      </c>
      <c r="B42" s="998"/>
      <c r="C42" s="1014"/>
      <c r="D42" s="1015"/>
      <c r="E42" s="370">
        <f>IF(AND(C42&gt;=43466,C42&lt;43831),tableau!$B$34,0)</f>
        <v>0</v>
      </c>
      <c r="G42" s="997" t="str">
        <f>tableau!$A$34</f>
        <v>Introduction</v>
      </c>
      <c r="H42" s="998"/>
      <c r="I42" s="627"/>
      <c r="J42" s="370">
        <f>IF(AND(I42&gt;=43466,I42&lt;43831),tableau!$B$34,0)</f>
        <v>0</v>
      </c>
    </row>
    <row r="43" spans="1:13" x14ac:dyDescent="0.2">
      <c r="A43" s="988" t="str">
        <f>tableau!$A$35</f>
        <v>Bronze</v>
      </c>
      <c r="B43" s="989"/>
      <c r="C43" s="1016"/>
      <c r="D43" s="1017"/>
      <c r="E43" s="371">
        <f>IF(AND(C43&gt;=43466,C43&lt;43831),tableau!$B$35,0)</f>
        <v>0</v>
      </c>
      <c r="G43" s="988" t="str">
        <f>tableau!$A$35</f>
        <v>Bronze</v>
      </c>
      <c r="H43" s="989"/>
      <c r="I43" s="627"/>
      <c r="J43" s="371">
        <f>IF(AND(I43&gt;=43466,I43&lt;43831),tableau!$B$35,0)</f>
        <v>0</v>
      </c>
    </row>
    <row r="44" spans="1:13" x14ac:dyDescent="0.2">
      <c r="A44" s="988" t="str">
        <f>tableau!$A$36</f>
        <v>Argent</v>
      </c>
      <c r="B44" s="989"/>
      <c r="C44" s="1016"/>
      <c r="D44" s="1017"/>
      <c r="E44" s="371">
        <f>IF(AND(C44&gt;=43466,C44&lt;43831),tableau!$B$36,0)</f>
        <v>0</v>
      </c>
      <c r="G44" s="988" t="str">
        <f>tableau!$A$36</f>
        <v>Argent</v>
      </c>
      <c r="H44" s="989"/>
      <c r="I44" s="627"/>
      <c r="J44" s="371">
        <f>IF(AND(I44&gt;=43466,I44&lt;43831),tableau!$B$36,0)</f>
        <v>0</v>
      </c>
    </row>
    <row r="45" spans="1:13" x14ac:dyDescent="0.2">
      <c r="A45" s="988" t="str">
        <f>tableau!$A$37</f>
        <v>Or</v>
      </c>
      <c r="B45" s="989"/>
      <c r="C45" s="1016"/>
      <c r="D45" s="1017"/>
      <c r="E45" s="372">
        <f>IF(AND(C45&gt;=43466,C45&lt;43831),tableau!$B$37,0)</f>
        <v>0</v>
      </c>
      <c r="G45" s="988" t="str">
        <f>tableau!$A$37</f>
        <v>Or</v>
      </c>
      <c r="H45" s="989"/>
      <c r="I45" s="627"/>
      <c r="J45" s="372">
        <f>IF(AND(I45&gt;=43466,I45&lt;43831),tableau!$B$37,0)</f>
        <v>0</v>
      </c>
    </row>
    <row r="46" spans="1:13" x14ac:dyDescent="0.2">
      <c r="A46" s="990" t="s">
        <v>421</v>
      </c>
      <c r="B46" s="991"/>
      <c r="C46" s="991"/>
      <c r="D46" s="991"/>
      <c r="E46" s="489">
        <f>SUM(E42:E45)</f>
        <v>0</v>
      </c>
      <c r="G46" s="990" t="s">
        <v>421</v>
      </c>
      <c r="H46" s="991"/>
      <c r="I46" s="991"/>
      <c r="J46" s="489">
        <f>SUM(J42:J45)</f>
        <v>0</v>
      </c>
    </row>
    <row r="48" spans="1:13" x14ac:dyDescent="0.2">
      <c r="F48" s="473"/>
    </row>
    <row r="49" spans="1:12" ht="13.5" thickBot="1" x14ac:dyDescent="0.25">
      <c r="D49" s="547" t="s">
        <v>466</v>
      </c>
      <c r="E49" s="548"/>
      <c r="F49" s="548"/>
      <c r="G49" s="376" t="s">
        <v>467</v>
      </c>
    </row>
    <row r="50" spans="1:12" ht="13.5" thickTop="1" x14ac:dyDescent="0.2">
      <c r="D50" s="549" t="str">
        <f>gestion!$B$87</f>
        <v>STYLE LIBRE</v>
      </c>
      <c r="E50" s="550"/>
      <c r="F50" s="550"/>
      <c r="G50" s="370">
        <f>E36</f>
        <v>0</v>
      </c>
    </row>
    <row r="51" spans="1:12" x14ac:dyDescent="0.2">
      <c r="D51" s="491" t="str">
        <f>gestion!$B$82</f>
        <v>HABILETÉS DE PATINAGE</v>
      </c>
      <c r="E51" s="492"/>
      <c r="F51" s="492"/>
      <c r="G51" s="371">
        <f>J36</f>
        <v>0</v>
      </c>
    </row>
    <row r="52" spans="1:12" x14ac:dyDescent="0.2">
      <c r="D52" s="491" t="str">
        <f>gestion!$B$83</f>
        <v>PATINAGE D'INTERPRÉTATION</v>
      </c>
      <c r="E52" s="492"/>
      <c r="F52" s="492"/>
      <c r="G52" s="372">
        <f>E46+J46</f>
        <v>0</v>
      </c>
    </row>
    <row r="53" spans="1:12" x14ac:dyDescent="0.2">
      <c r="D53" s="544" t="s">
        <v>468</v>
      </c>
      <c r="E53" s="545"/>
      <c r="F53" s="545"/>
      <c r="G53" s="373">
        <f>SUM(G50:G52)</f>
        <v>0</v>
      </c>
    </row>
    <row r="56" spans="1:12" x14ac:dyDescent="0.2">
      <c r="A56" s="255" t="str">
        <f>+gestion!$B$81</f>
        <v>N.B. :  Joindre une copie très lisible des parties du sommaire de test ou de la certification.</v>
      </c>
      <c r="B56" s="255"/>
      <c r="C56" s="255"/>
      <c r="D56" s="255"/>
      <c r="E56" s="255"/>
      <c r="F56" s="255"/>
      <c r="G56" s="255"/>
      <c r="H56" s="255"/>
      <c r="I56" s="255"/>
      <c r="J56" s="255"/>
    </row>
    <row r="57" spans="1:12" x14ac:dyDescent="0.2">
      <c r="A57" s="210"/>
      <c r="B57" s="210"/>
      <c r="C57" s="210"/>
      <c r="D57" s="210"/>
      <c r="E57" s="210"/>
      <c r="F57" s="210"/>
      <c r="G57" s="210"/>
      <c r="H57" s="210"/>
      <c r="I57" s="210"/>
      <c r="J57" s="210"/>
    </row>
    <row r="58" spans="1:12" x14ac:dyDescent="0.2">
      <c r="B58" s="210"/>
      <c r="C58" s="580" t="s">
        <v>52</v>
      </c>
      <c r="D58" s="580"/>
      <c r="E58" s="210"/>
      <c r="F58" s="325" t="str">
        <f>+'données a remplir'!$F$8</f>
        <v/>
      </c>
      <c r="G58" s="325"/>
      <c r="H58" s="325"/>
      <c r="I58" s="361"/>
      <c r="J58" s="361"/>
      <c r="K58" s="210"/>
      <c r="L58" s="210"/>
    </row>
    <row r="59" spans="1:12" x14ac:dyDescent="0.2">
      <c r="B59" s="210"/>
      <c r="C59" s="580"/>
      <c r="D59" s="245"/>
      <c r="E59" s="210"/>
      <c r="F59" s="245"/>
      <c r="G59" s="245"/>
      <c r="H59" s="245"/>
      <c r="I59" s="221"/>
      <c r="J59" s="221"/>
      <c r="K59" s="210"/>
      <c r="L59" s="210"/>
    </row>
    <row r="60" spans="1:12" x14ac:dyDescent="0.2">
      <c r="B60" s="210"/>
      <c r="C60" s="580" t="s">
        <v>53</v>
      </c>
      <c r="D60" s="580"/>
      <c r="E60" s="210"/>
      <c r="F60" s="325" t="str">
        <f>+'données a remplir'!$F$9</f>
        <v/>
      </c>
      <c r="G60" s="325"/>
      <c r="H60" s="325"/>
      <c r="I60" s="361"/>
      <c r="J60" s="361"/>
      <c r="K60" s="210"/>
    </row>
    <row r="61" spans="1:12" x14ac:dyDescent="0.2">
      <c r="B61" s="210"/>
      <c r="C61" s="580"/>
      <c r="D61" s="245"/>
      <c r="E61" s="210"/>
      <c r="F61" s="245"/>
      <c r="G61" s="245"/>
      <c r="H61" s="245"/>
      <c r="I61" s="221"/>
      <c r="J61" s="221"/>
      <c r="K61" s="210"/>
    </row>
    <row r="62" spans="1:12" x14ac:dyDescent="0.2">
      <c r="B62" s="210"/>
      <c r="C62" s="580" t="s">
        <v>54</v>
      </c>
      <c r="D62" s="580"/>
      <c r="E62" s="210"/>
      <c r="F62" s="325" t="str">
        <f>+'données a remplir'!$F$10</f>
        <v/>
      </c>
      <c r="G62" s="325"/>
      <c r="H62" s="325"/>
      <c r="I62" s="361"/>
      <c r="J62" s="361"/>
      <c r="K62" s="210"/>
    </row>
  </sheetData>
  <sheetProtection algorithmName="SHA-512" hashValue="afNxT3AfoFH+850/69875QAXfRRPpL8avKQzdaRvNU1Qk3oLtxlnxZnZU8YZ/d0LnSPyEySTD7h8ttx6J4LuaQ==" saltValue="KSaZFkiSRARZz65RPIm+qg==" spinCount="100000" sheet="1" objects="1" scenarios="1"/>
  <protectedRanges>
    <protectedRange sqref="B9:E11 H9:J11" name="Plage1_3"/>
    <protectedRange sqref="I22:I35 I42:I45 C42:D45" name="Plage2_1"/>
    <protectedRange sqref="C22:D35" name="Plage2_1_1"/>
  </protectedRanges>
  <mergeCells count="75">
    <mergeCell ref="A43:B43"/>
    <mergeCell ref="C43:D43"/>
    <mergeCell ref="G43:H43"/>
    <mergeCell ref="A46:D46"/>
    <mergeCell ref="G46:I46"/>
    <mergeCell ref="A44:B44"/>
    <mergeCell ref="C44:D44"/>
    <mergeCell ref="G44:H44"/>
    <mergeCell ref="A45:B45"/>
    <mergeCell ref="C45:D45"/>
    <mergeCell ref="G45:H45"/>
    <mergeCell ref="A41:B41"/>
    <mergeCell ref="C41:D41"/>
    <mergeCell ref="A42:B42"/>
    <mergeCell ref="C42:D42"/>
    <mergeCell ref="G42:H42"/>
    <mergeCell ref="A34:B34"/>
    <mergeCell ref="G34:H34"/>
    <mergeCell ref="A35:B35"/>
    <mergeCell ref="G35:H35"/>
    <mergeCell ref="A36:D36"/>
    <mergeCell ref="G36:I36"/>
    <mergeCell ref="A29:B29"/>
    <mergeCell ref="G29:H29"/>
    <mergeCell ref="A30:B30"/>
    <mergeCell ref="G30:H30"/>
    <mergeCell ref="A26:B26"/>
    <mergeCell ref="G26:H26"/>
    <mergeCell ref="A27:B27"/>
    <mergeCell ref="G27:H27"/>
    <mergeCell ref="A28:B28"/>
    <mergeCell ref="G28:H28"/>
    <mergeCell ref="A32:B32"/>
    <mergeCell ref="G32:H32"/>
    <mergeCell ref="A33:B33"/>
    <mergeCell ref="G33:H33"/>
    <mergeCell ref="A31:B31"/>
    <mergeCell ref="G31:H31"/>
    <mergeCell ref="A23:B23"/>
    <mergeCell ref="G23:H23"/>
    <mergeCell ref="A24:B24"/>
    <mergeCell ref="G24:H24"/>
    <mergeCell ref="A25:B25"/>
    <mergeCell ref="G25:H25"/>
    <mergeCell ref="F12:G12"/>
    <mergeCell ref="A20:B21"/>
    <mergeCell ref="G20:H21"/>
    <mergeCell ref="A19:D19"/>
    <mergeCell ref="C13:E13"/>
    <mergeCell ref="G19:I19"/>
    <mergeCell ref="A22:B22"/>
    <mergeCell ref="G22:H22"/>
    <mergeCell ref="J20:J21"/>
    <mergeCell ref="A13:B13"/>
    <mergeCell ref="F13:G13"/>
    <mergeCell ref="H13:J13"/>
    <mergeCell ref="A14:J14"/>
    <mergeCell ref="A16:J16"/>
    <mergeCell ref="C20:D20"/>
    <mergeCell ref="E20:E21"/>
    <mergeCell ref="I20:I21"/>
    <mergeCell ref="A17:J17"/>
    <mergeCell ref="A7:J7"/>
    <mergeCell ref="F9:G9"/>
    <mergeCell ref="H9:J9"/>
    <mergeCell ref="F10:G10"/>
    <mergeCell ref="F11:G11"/>
    <mergeCell ref="H11:J11"/>
    <mergeCell ref="B9:E9"/>
    <mergeCell ref="B11:E11"/>
    <mergeCell ref="A2:J2"/>
    <mergeCell ref="A3:J3"/>
    <mergeCell ref="A4:J4"/>
    <mergeCell ref="A5:J5"/>
    <mergeCell ref="A6:J6"/>
  </mergeCells>
  <printOptions horizontalCentered="1"/>
  <pageMargins left="0" right="0" top="0.55118110236220474" bottom="0.55118110236220474" header="0.31496062992125984" footer="0.31496062992125984"/>
  <pageSetup scale="83" orientation="portrait" r:id="rId1"/>
  <headerFooter>
    <oddHeader>&amp;LLauréats 2019</oddHeader>
    <oddFooter>&amp;LCandidat 2&amp;C&amp;14PATINAGE LAURENTIDES&amp;R&amp;A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>
    <tabColor rgb="FF92D050"/>
  </sheetPr>
  <dimension ref="A1:M62"/>
  <sheetViews>
    <sheetView showGridLines="0" zoomScaleNormal="100" workbookViewId="0">
      <selection activeCell="B9" sqref="B9:E9"/>
    </sheetView>
  </sheetViews>
  <sheetFormatPr baseColWidth="10" defaultRowHeight="12.75" x14ac:dyDescent="0.2"/>
  <cols>
    <col min="1" max="1" width="15.7109375" style="212" customWidth="1"/>
    <col min="2" max="2" width="8.28515625" style="212" customWidth="1"/>
    <col min="3" max="4" width="13" style="212" customWidth="1"/>
    <col min="5" max="5" width="8.140625" style="212" customWidth="1"/>
    <col min="6" max="6" width="15.140625" style="212" customWidth="1"/>
    <col min="7" max="7" width="10" style="212" customWidth="1"/>
    <col min="8" max="8" width="14.140625" style="212" customWidth="1"/>
    <col min="9" max="9" width="13" style="212" customWidth="1"/>
    <col min="10" max="16384" width="11.42578125" style="212"/>
  </cols>
  <sheetData>
    <row r="1" spans="1:10" x14ac:dyDescent="0.2">
      <c r="A1" s="209"/>
      <c r="B1" s="209"/>
      <c r="C1" s="209"/>
      <c r="D1" s="209"/>
      <c r="E1" s="209"/>
      <c r="F1" s="209"/>
      <c r="G1" s="210"/>
      <c r="H1" s="211"/>
      <c r="I1" s="210"/>
      <c r="J1" s="210"/>
    </row>
    <row r="2" spans="1:10" x14ac:dyDescent="0.2">
      <c r="A2" s="796" t="s">
        <v>14</v>
      </c>
      <c r="B2" s="796"/>
      <c r="C2" s="796"/>
      <c r="D2" s="796"/>
      <c r="E2" s="796"/>
      <c r="F2" s="796"/>
      <c r="G2" s="796"/>
      <c r="H2" s="796"/>
      <c r="I2" s="796"/>
      <c r="J2" s="796"/>
    </row>
    <row r="3" spans="1:10" x14ac:dyDescent="0.2">
      <c r="A3" s="796" t="s">
        <v>43</v>
      </c>
      <c r="B3" s="796"/>
      <c r="C3" s="796"/>
      <c r="D3" s="796"/>
      <c r="E3" s="796"/>
      <c r="F3" s="796"/>
      <c r="G3" s="796"/>
      <c r="H3" s="796"/>
      <c r="I3" s="796"/>
      <c r="J3" s="796"/>
    </row>
    <row r="4" spans="1:10" s="214" customFormat="1" ht="15.75" customHeigh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  <c r="J4" s="796"/>
    </row>
    <row r="5" spans="1:10" s="214" customFormat="1" ht="15.75" customHeight="1" x14ac:dyDescent="0.2">
      <c r="A5" s="801" t="s">
        <v>5</v>
      </c>
      <c r="B5" s="801"/>
      <c r="C5" s="801"/>
      <c r="D5" s="801"/>
      <c r="E5" s="801"/>
      <c r="F5" s="801"/>
      <c r="G5" s="801"/>
      <c r="H5" s="801"/>
      <c r="I5" s="801"/>
      <c r="J5" s="801"/>
    </row>
    <row r="6" spans="1:10" ht="15.75" x14ac:dyDescent="0.2">
      <c r="A6" s="801" t="str">
        <f>gestion!$B$58</f>
        <v>PATINEUR OU PATINEUSE DE TEST</v>
      </c>
      <c r="B6" s="801"/>
      <c r="C6" s="801"/>
      <c r="D6" s="801"/>
      <c r="E6" s="801"/>
      <c r="F6" s="801"/>
      <c r="G6" s="801"/>
      <c r="H6" s="801"/>
      <c r="I6" s="801"/>
      <c r="J6" s="801"/>
    </row>
    <row r="7" spans="1:10" ht="15.75" x14ac:dyDescent="0.2">
      <c r="A7" s="801" t="str">
        <f>gestion!$B$62</f>
        <v>ENTRE 11 ET 13 ANS</v>
      </c>
      <c r="B7" s="801"/>
      <c r="C7" s="801"/>
      <c r="D7" s="801"/>
      <c r="E7" s="801"/>
      <c r="F7" s="801"/>
      <c r="G7" s="801"/>
      <c r="H7" s="801"/>
      <c r="I7" s="801"/>
      <c r="J7" s="801"/>
    </row>
    <row r="8" spans="1:10" x14ac:dyDescent="0.2">
      <c r="A8" s="210"/>
      <c r="B8" s="210"/>
      <c r="C8" s="210"/>
      <c r="D8" s="210"/>
      <c r="E8" s="210"/>
      <c r="F8" s="210"/>
      <c r="G8" s="210"/>
      <c r="H8" s="211"/>
      <c r="I8" s="210"/>
      <c r="J8" s="210"/>
    </row>
    <row r="9" spans="1:10" x14ac:dyDescent="0.2">
      <c r="A9" s="216" t="s">
        <v>48</v>
      </c>
      <c r="B9" s="790"/>
      <c r="C9" s="790"/>
      <c r="D9" s="790"/>
      <c r="E9" s="790"/>
      <c r="F9" s="800" t="s">
        <v>51</v>
      </c>
      <c r="G9" s="800"/>
      <c r="H9" s="850"/>
      <c r="I9" s="850"/>
      <c r="J9" s="850"/>
    </row>
    <row r="10" spans="1:10" x14ac:dyDescent="0.2">
      <c r="A10" s="216"/>
      <c r="B10" s="217"/>
      <c r="C10" s="217"/>
      <c r="D10" s="217"/>
      <c r="E10" s="217"/>
      <c r="F10" s="800"/>
      <c r="G10" s="800"/>
      <c r="H10" s="340"/>
      <c r="I10" s="218"/>
      <c r="J10" s="218"/>
    </row>
    <row r="11" spans="1:10" x14ac:dyDescent="0.2">
      <c r="A11" s="216" t="s">
        <v>74</v>
      </c>
      <c r="B11" s="790"/>
      <c r="C11" s="790"/>
      <c r="D11" s="790"/>
      <c r="E11" s="790"/>
      <c r="F11" s="800" t="s">
        <v>13</v>
      </c>
      <c r="G11" s="800"/>
      <c r="H11" s="850"/>
      <c r="I11" s="850"/>
      <c r="J11" s="850"/>
    </row>
    <row r="12" spans="1:10" x14ac:dyDescent="0.2">
      <c r="A12" s="367"/>
      <c r="B12" s="318"/>
      <c r="C12" s="318"/>
      <c r="D12" s="342"/>
      <c r="E12" s="342"/>
      <c r="F12" s="800"/>
      <c r="G12" s="800"/>
      <c r="H12" s="210"/>
      <c r="I12" s="210"/>
      <c r="J12" s="210"/>
    </row>
    <row r="13" spans="1:10" x14ac:dyDescent="0.2">
      <c r="A13" s="800" t="s">
        <v>50</v>
      </c>
      <c r="B13" s="800"/>
      <c r="C13" s="790">
        <f>'données a remplir'!E7</f>
        <v>0</v>
      </c>
      <c r="D13" s="790"/>
      <c r="E13" s="790"/>
      <c r="F13" s="808" t="s">
        <v>380</v>
      </c>
      <c r="G13" s="808"/>
      <c r="H13" s="850">
        <f>'données a remplir'!E6</f>
        <v>0</v>
      </c>
      <c r="I13" s="850" t="str">
        <f>+'données a remplir'!F6</f>
        <v/>
      </c>
      <c r="J13" s="850"/>
    </row>
    <row r="14" spans="1:10" s="357" customFormat="1" ht="20.25" x14ac:dyDescent="0.3">
      <c r="A14" s="891"/>
      <c r="B14" s="891"/>
      <c r="C14" s="891"/>
      <c r="D14" s="891"/>
      <c r="E14" s="891"/>
      <c r="F14" s="891"/>
      <c r="G14" s="891"/>
      <c r="H14" s="891"/>
      <c r="I14" s="891"/>
      <c r="J14" s="891"/>
    </row>
    <row r="15" spans="1:10" s="357" customFormat="1" x14ac:dyDescent="0.2">
      <c r="A15" s="356" t="s">
        <v>415</v>
      </c>
      <c r="B15" s="221"/>
      <c r="C15" s="221"/>
      <c r="D15" s="220"/>
      <c r="E15" s="222"/>
      <c r="F15" s="222"/>
      <c r="G15" s="210"/>
      <c r="H15" s="211"/>
      <c r="I15" s="210"/>
      <c r="J15" s="210"/>
    </row>
    <row r="16" spans="1:10" s="357" customFormat="1" x14ac:dyDescent="0.2">
      <c r="A16" s="945" t="str">
        <f>_xlfn.CONCAT(gestion!$B$141," ",gestion!$B$143," ",gestion!$Q$4)</f>
        <v>Limite d'age entre 11 et 13 ans au 31 décembre 2019</v>
      </c>
      <c r="B16" s="945"/>
      <c r="C16" s="945"/>
      <c r="D16" s="945"/>
      <c r="E16" s="945"/>
      <c r="F16" s="945"/>
      <c r="G16" s="945"/>
      <c r="H16" s="945"/>
      <c r="I16" s="945"/>
      <c r="J16" s="945"/>
    </row>
    <row r="17" spans="1:10" s="357" customFormat="1" x14ac:dyDescent="0.2">
      <c r="A17" s="945" t="str">
        <f>gestion!$B$145</f>
        <v>Chaque Club enverra 3 candidatures.</v>
      </c>
      <c r="B17" s="945"/>
      <c r="C17" s="945"/>
      <c r="D17" s="945"/>
      <c r="E17" s="945"/>
      <c r="F17" s="945"/>
      <c r="G17" s="945"/>
      <c r="H17" s="945"/>
      <c r="I17" s="945"/>
      <c r="J17" s="945"/>
    </row>
    <row r="19" spans="1:10" x14ac:dyDescent="0.2">
      <c r="A19" s="999" t="str">
        <f>gestion!$B$87</f>
        <v>STYLE LIBRE</v>
      </c>
      <c r="B19" s="999"/>
      <c r="C19" s="999"/>
      <c r="D19" s="999"/>
      <c r="G19" s="1010" t="str">
        <f>gestion!$B$82</f>
        <v>HABILETÉS DE PATINAGE</v>
      </c>
      <c r="H19" s="1010"/>
      <c r="I19" s="1010"/>
    </row>
    <row r="20" spans="1:10" x14ac:dyDescent="0.2">
      <c r="A20" s="1003" t="s">
        <v>426</v>
      </c>
      <c r="B20" s="1004"/>
      <c r="C20" s="1012" t="s">
        <v>18</v>
      </c>
      <c r="D20" s="1013"/>
      <c r="E20" s="1008" t="s">
        <v>29</v>
      </c>
      <c r="G20" s="1003" t="s">
        <v>426</v>
      </c>
      <c r="H20" s="1007"/>
      <c r="I20" s="1007" t="s">
        <v>18</v>
      </c>
      <c r="J20" s="1011" t="s">
        <v>29</v>
      </c>
    </row>
    <row r="21" spans="1:10" ht="13.5" thickBot="1" x14ac:dyDescent="0.25">
      <c r="A21" s="1005"/>
      <c r="B21" s="1006"/>
      <c r="C21" s="369" t="s">
        <v>529</v>
      </c>
      <c r="D21" s="543" t="s">
        <v>68</v>
      </c>
      <c r="E21" s="1009"/>
      <c r="G21" s="1005"/>
      <c r="H21" s="1006"/>
      <c r="I21" s="1006"/>
      <c r="J21" s="1009"/>
    </row>
    <row r="22" spans="1:10" ht="13.5" thickTop="1" x14ac:dyDescent="0.2">
      <c r="A22" s="770" t="str">
        <f>gestion!$P$17</f>
        <v>STAR 1</v>
      </c>
      <c r="B22" s="771"/>
      <c r="C22" s="627"/>
      <c r="D22" s="627"/>
      <c r="E22" s="370">
        <f>IF(AND(C22&gt;=36892,C22&lt;43831,D22&gt;=43466,D22&lt;43831),tableau!$B$22,0)</f>
        <v>0</v>
      </c>
      <c r="G22" s="770" t="str">
        <f>gestion!$P$17</f>
        <v>STAR 1</v>
      </c>
      <c r="H22" s="771"/>
      <c r="I22" s="627"/>
      <c r="J22" s="370">
        <f>IF(AND(I22&gt;=43466,I22&lt;43831),tableau!$H$22,0)</f>
        <v>0</v>
      </c>
    </row>
    <row r="23" spans="1:10" x14ac:dyDescent="0.2">
      <c r="A23" s="770" t="str">
        <f>gestion!$P$18</f>
        <v>STAR 2</v>
      </c>
      <c r="B23" s="771"/>
      <c r="C23" s="627"/>
      <c r="D23" s="627"/>
      <c r="E23" s="370">
        <f>IF(AND(C23&gt;=36892,C23&lt;43831,D23&gt;=43466,D23&lt;43831),tableau!$B$23,0)</f>
        <v>0</v>
      </c>
      <c r="G23" s="770" t="str">
        <f>gestion!$P$18</f>
        <v>STAR 2</v>
      </c>
      <c r="H23" s="771"/>
      <c r="I23" s="627"/>
      <c r="J23" s="370">
        <f>IF(AND(I23&gt;=43466,I23&lt;43831),tableau!$H$23,0)</f>
        <v>0</v>
      </c>
    </row>
    <row r="24" spans="1:10" x14ac:dyDescent="0.2">
      <c r="A24" s="770" t="str">
        <f>gestion!$P$19</f>
        <v>STAR 3</v>
      </c>
      <c r="B24" s="771"/>
      <c r="C24" s="627"/>
      <c r="D24" s="627"/>
      <c r="E24" s="370">
        <f>IF(AND(C24&gt;=36892,C24&lt;43831,D24&gt;=43466,D24&lt;43831),tableau!$B$24,0)</f>
        <v>0</v>
      </c>
      <c r="G24" s="770" t="str">
        <f>gestion!$P$19</f>
        <v>STAR 3</v>
      </c>
      <c r="H24" s="771"/>
      <c r="I24" s="627"/>
      <c r="J24" s="370">
        <f>IF(AND(I24&gt;=43466,I24&lt;43831),tableau!$H$24,0)</f>
        <v>0</v>
      </c>
    </row>
    <row r="25" spans="1:10" x14ac:dyDescent="0.2">
      <c r="A25" s="770" t="str">
        <f>gestion!$P$20</f>
        <v>STAR 4</v>
      </c>
      <c r="B25" s="771"/>
      <c r="C25" s="627"/>
      <c r="D25" s="627"/>
      <c r="E25" s="370">
        <f>IF(AND(C25&gt;=36892,C25&lt;43831,D25&gt;=43466,D25&lt;43831),tableau!$B$25,0)</f>
        <v>0</v>
      </c>
      <c r="G25" s="770" t="str">
        <f>gestion!$P$20</f>
        <v>STAR 4</v>
      </c>
      <c r="H25" s="771"/>
      <c r="I25" s="627"/>
      <c r="J25" s="370">
        <f>IF(AND(I25&gt;=43466,I25&lt;43831),tableau!$H$25,0)</f>
        <v>0</v>
      </c>
    </row>
    <row r="26" spans="1:10" x14ac:dyDescent="0.2">
      <c r="A26" s="770" t="str">
        <f>gestion!$P$21</f>
        <v>STAR 5</v>
      </c>
      <c r="B26" s="771"/>
      <c r="C26" s="627"/>
      <c r="D26" s="627"/>
      <c r="E26" s="370">
        <f>IF(AND(C26&gt;=36892,C26&lt;43831,D26&gt;=43466,D26&lt;43831),tableau!$B$26,0)</f>
        <v>0</v>
      </c>
      <c r="G26" s="770" t="str">
        <f>gestion!$P$21</f>
        <v>STAR 5</v>
      </c>
      <c r="H26" s="771"/>
      <c r="I26" s="627"/>
      <c r="J26" s="370">
        <f>IF(AND(I26&gt;=43466,I26&lt;43831),tableau!$H$26,0)</f>
        <v>0</v>
      </c>
    </row>
    <row r="27" spans="1:10" x14ac:dyDescent="0.2">
      <c r="A27" s="770" t="str">
        <f>gestion!$P$22</f>
        <v>STAR 6</v>
      </c>
      <c r="B27" s="771"/>
      <c r="C27" s="627"/>
      <c r="D27" s="627"/>
      <c r="E27" s="370">
        <f>IF(AND(C27&gt;=36892,C27&lt;43831,D27&gt;=43466,D27&lt;43831),tableau!$B$27,0)</f>
        <v>0</v>
      </c>
      <c r="G27" s="770" t="str">
        <f>gestion!$P$22</f>
        <v>STAR 6</v>
      </c>
      <c r="H27" s="771"/>
      <c r="I27" s="627"/>
      <c r="J27" s="370">
        <f>IF(AND(I27&gt;=43466,I27&lt;43831),tableau!$H$27,0)</f>
        <v>0</v>
      </c>
    </row>
    <row r="28" spans="1:10" x14ac:dyDescent="0.2">
      <c r="A28" s="770" t="str">
        <f>gestion!$P$23</f>
        <v>STAR 7</v>
      </c>
      <c r="B28" s="771"/>
      <c r="C28" s="627"/>
      <c r="D28" s="627"/>
      <c r="E28" s="370">
        <f>IF(AND(C28&gt;=36892,C28&lt;43831,D28&gt;=43466,D28&lt;43831),tableau!$B$27,0)</f>
        <v>0</v>
      </c>
      <c r="G28" s="770" t="str">
        <f>gestion!$P$23</f>
        <v>STAR 7</v>
      </c>
      <c r="H28" s="771"/>
      <c r="I28" s="627"/>
      <c r="J28" s="370">
        <f>IF(AND(I28&gt;=43466,I28&lt;43831),tableau!$H$27,0)</f>
        <v>0</v>
      </c>
    </row>
    <row r="29" spans="1:10" x14ac:dyDescent="0.2">
      <c r="A29" s="770" t="str">
        <f>gestion!$P$24</f>
        <v>Senior Bronze</v>
      </c>
      <c r="B29" s="771"/>
      <c r="C29" s="627"/>
      <c r="D29" s="627"/>
      <c r="E29" s="370">
        <f>IF(AND(C29&gt;=36892,C29&lt;43831,D29&gt;=43466,D29&lt;43831),tableau!$B$27,0)</f>
        <v>0</v>
      </c>
      <c r="G29" s="770" t="str">
        <f>gestion!$P$24</f>
        <v>Senior Bronze</v>
      </c>
      <c r="H29" s="771"/>
      <c r="I29" s="627"/>
      <c r="J29" s="370">
        <f>IF(AND(I29&gt;=43466,I29&lt;43831),tableau!$H$27,0)</f>
        <v>0</v>
      </c>
    </row>
    <row r="30" spans="1:10" x14ac:dyDescent="0.2">
      <c r="A30" s="770" t="str">
        <f>gestion!$P$25</f>
        <v>STAR 8</v>
      </c>
      <c r="B30" s="771"/>
      <c r="C30" s="627"/>
      <c r="D30" s="627"/>
      <c r="E30" s="370">
        <f>IF(AND(C30&gt;=36892,C30&lt;43831,D30&gt;=43466,D30&lt;43831),tableau!$B$28,0)</f>
        <v>0</v>
      </c>
      <c r="G30" s="770" t="str">
        <f>gestion!$P$25</f>
        <v>STAR 8</v>
      </c>
      <c r="H30" s="771"/>
      <c r="I30" s="627"/>
      <c r="J30" s="370">
        <f>IF(AND(I30&gt;=43466,I30&lt;43831),tableau!$H$28,0)</f>
        <v>0</v>
      </c>
    </row>
    <row r="31" spans="1:10" x14ac:dyDescent="0.2">
      <c r="A31" s="770" t="str">
        <f>gestion!$P$26</f>
        <v>STAR 9</v>
      </c>
      <c r="B31" s="771"/>
      <c r="C31" s="627"/>
      <c r="D31" s="627"/>
      <c r="E31" s="370">
        <f>IF(AND(C31&gt;=36892,C31&lt;43831,D31&gt;=43466,D31&lt;43831),tableau!$B$28,0)</f>
        <v>0</v>
      </c>
      <c r="G31" s="770" t="str">
        <f>gestion!$P$26</f>
        <v>STAR 9</v>
      </c>
      <c r="H31" s="771"/>
      <c r="I31" s="627"/>
      <c r="J31" s="370">
        <f>IF(AND(I31&gt;=43466,I31&lt;43831),tableau!$H$28,0)</f>
        <v>0</v>
      </c>
    </row>
    <row r="32" spans="1:10" x14ac:dyDescent="0.2">
      <c r="A32" s="770" t="str">
        <f>gestion!$P$27</f>
        <v>Junior Argent</v>
      </c>
      <c r="B32" s="771"/>
      <c r="C32" s="627"/>
      <c r="D32" s="627"/>
      <c r="E32" s="370">
        <f>IF(AND(C32&gt;=36892,C32&lt;43831,D32&gt;=43466,D32&lt;43831),tableau!$B$28,0)</f>
        <v>0</v>
      </c>
      <c r="G32" s="770" t="str">
        <f>gestion!$P$27</f>
        <v>Junior Argent</v>
      </c>
      <c r="H32" s="771"/>
      <c r="I32" s="627"/>
      <c r="J32" s="370">
        <f>IF(AND(I32&gt;=43466,I32&lt;43831),tableau!$H$28,0)</f>
        <v>0</v>
      </c>
    </row>
    <row r="33" spans="1:13" x14ac:dyDescent="0.2">
      <c r="A33" s="770" t="str">
        <f>gestion!$P$28</f>
        <v>STAR 10</v>
      </c>
      <c r="B33" s="771"/>
      <c r="C33" s="627"/>
      <c r="D33" s="627"/>
      <c r="E33" s="370">
        <f>IF(AND(C33&gt;=36892,C33&lt;43831,D33&gt;=43466,D33&lt;43831),tableau!$B$29,0)</f>
        <v>0</v>
      </c>
      <c r="G33" s="770" t="str">
        <f>gestion!$P$28</f>
        <v>STAR 10</v>
      </c>
      <c r="H33" s="771"/>
      <c r="I33" s="627"/>
      <c r="J33" s="370">
        <f>IF(AND(I33&gt;=43466,I33&lt;43831),tableau!$H$29,0)</f>
        <v>0</v>
      </c>
    </row>
    <row r="34" spans="1:13" x14ac:dyDescent="0.2">
      <c r="A34" s="770" t="str">
        <f>gestion!$P$29</f>
        <v>Senior Argent</v>
      </c>
      <c r="B34" s="771"/>
      <c r="C34" s="627"/>
      <c r="D34" s="627"/>
      <c r="E34" s="370">
        <f>IF(AND(C34&gt;=36892,C34&lt;43831,D34&gt;=43466,D34&lt;43831),tableau!$B$29,0)</f>
        <v>0</v>
      </c>
      <c r="G34" s="770" t="str">
        <f>gestion!$P$29</f>
        <v>Senior Argent</v>
      </c>
      <c r="H34" s="771"/>
      <c r="I34" s="627"/>
      <c r="J34" s="370">
        <f>IF(AND(I34&gt;=43466,I34&lt;43831),tableau!$H$29,0)</f>
        <v>0</v>
      </c>
    </row>
    <row r="35" spans="1:13" x14ac:dyDescent="0.2">
      <c r="A35" s="770" t="str">
        <f>gestion!$P$30</f>
        <v>Or</v>
      </c>
      <c r="B35" s="771"/>
      <c r="C35" s="627"/>
      <c r="D35" s="627"/>
      <c r="E35" s="370">
        <f>IF(AND(C35&gt;=36892,C35&lt;43831,D35&gt;=43466,D35&lt;43831),tableau!$B$30,0)</f>
        <v>0</v>
      </c>
      <c r="G35" s="770" t="str">
        <f>gestion!$P$30</f>
        <v>Or</v>
      </c>
      <c r="H35" s="771"/>
      <c r="I35" s="627"/>
      <c r="J35" s="370">
        <f>IF(AND(I35&gt;=43466,I35&lt;43831),tableau!$H$30,0)</f>
        <v>0</v>
      </c>
    </row>
    <row r="36" spans="1:13" x14ac:dyDescent="0.2">
      <c r="A36" s="990" t="s">
        <v>421</v>
      </c>
      <c r="B36" s="991"/>
      <c r="C36" s="991"/>
      <c r="D36" s="992"/>
      <c r="E36" s="373">
        <f>SUM(E22:E35)</f>
        <v>0</v>
      </c>
      <c r="G36" s="990" t="s">
        <v>421</v>
      </c>
      <c r="H36" s="991"/>
      <c r="I36" s="992"/>
      <c r="J36" s="373">
        <f>SUM(J22:J35)</f>
        <v>0</v>
      </c>
    </row>
    <row r="37" spans="1:13" x14ac:dyDescent="0.2">
      <c r="A37" s="522"/>
      <c r="B37" s="522"/>
      <c r="C37" s="522"/>
      <c r="D37" s="474"/>
    </row>
    <row r="38" spans="1:13" ht="12" customHeight="1" x14ac:dyDescent="0.2">
      <c r="G38" s="264"/>
      <c r="H38" s="264"/>
      <c r="I38" s="264"/>
      <c r="J38" s="264"/>
    </row>
    <row r="40" spans="1:13" s="264" customFormat="1" x14ac:dyDescent="0.2">
      <c r="A40" s="621" t="str">
        <f>gestion!$M$83</f>
        <v>PATINAGE D’INTERPRÉTATION/ARTISTIQUE </v>
      </c>
      <c r="B40" s="621"/>
      <c r="C40" s="621"/>
      <c r="D40" s="621"/>
      <c r="E40" s="374" t="str">
        <f>gestion!B85</f>
        <v>simple</v>
      </c>
      <c r="G40" s="622" t="str">
        <f>gestion!$B$83</f>
        <v>PATINAGE D'INTERPRÉTATION</v>
      </c>
      <c r="H40" s="622"/>
      <c r="I40" s="622"/>
      <c r="J40" s="374" t="str">
        <f>gestion!M86</f>
        <v>couple</v>
      </c>
      <c r="K40" s="212"/>
      <c r="L40" s="212"/>
      <c r="M40" s="212"/>
    </row>
    <row r="41" spans="1:13" ht="13.5" thickBot="1" x14ac:dyDescent="0.25">
      <c r="A41" s="1000" t="s">
        <v>426</v>
      </c>
      <c r="B41" s="1001"/>
      <c r="C41" s="1002" t="s">
        <v>18</v>
      </c>
      <c r="D41" s="1001"/>
      <c r="E41" s="375" t="s">
        <v>29</v>
      </c>
      <c r="G41" s="623" t="s">
        <v>426</v>
      </c>
      <c r="H41" s="488"/>
      <c r="I41" s="546" t="s">
        <v>18</v>
      </c>
      <c r="J41" s="375" t="s">
        <v>29</v>
      </c>
    </row>
    <row r="42" spans="1:13" ht="13.5" thickTop="1" x14ac:dyDescent="0.2">
      <c r="A42" s="997" t="str">
        <f>tableau!$A$34</f>
        <v>Introduction</v>
      </c>
      <c r="B42" s="998"/>
      <c r="C42" s="1014"/>
      <c r="D42" s="1015"/>
      <c r="E42" s="370">
        <f>IF(AND(C42&gt;=43466,C42&lt;43831),tableau!$B$34,0)</f>
        <v>0</v>
      </c>
      <c r="G42" s="997" t="str">
        <f>tableau!$A$34</f>
        <v>Introduction</v>
      </c>
      <c r="H42" s="998"/>
      <c r="I42" s="627"/>
      <c r="J42" s="370">
        <f>IF(AND(I42&gt;=43466,I42&lt;43831),tableau!$B$34,0)</f>
        <v>0</v>
      </c>
    </row>
    <row r="43" spans="1:13" x14ac:dyDescent="0.2">
      <c r="A43" s="988" t="str">
        <f>tableau!$A$35</f>
        <v>Bronze</v>
      </c>
      <c r="B43" s="989"/>
      <c r="C43" s="1016"/>
      <c r="D43" s="1017"/>
      <c r="E43" s="371">
        <f>IF(AND(C43&gt;=43466,C43&lt;43831),tableau!$B$35,0)</f>
        <v>0</v>
      </c>
      <c r="G43" s="988" t="str">
        <f>tableau!$A$35</f>
        <v>Bronze</v>
      </c>
      <c r="H43" s="989"/>
      <c r="I43" s="627"/>
      <c r="J43" s="371">
        <f>IF(AND(I43&gt;=43466,I43&lt;43831),tableau!$B$35,0)</f>
        <v>0</v>
      </c>
    </row>
    <row r="44" spans="1:13" x14ac:dyDescent="0.2">
      <c r="A44" s="988" t="str">
        <f>tableau!$A$36</f>
        <v>Argent</v>
      </c>
      <c r="B44" s="989"/>
      <c r="C44" s="1016"/>
      <c r="D44" s="1017"/>
      <c r="E44" s="371">
        <f>IF(AND(C44&gt;=43466,C44&lt;43831),tableau!$B$36,0)</f>
        <v>0</v>
      </c>
      <c r="G44" s="988" t="str">
        <f>tableau!$A$36</f>
        <v>Argent</v>
      </c>
      <c r="H44" s="989"/>
      <c r="I44" s="627"/>
      <c r="J44" s="371">
        <f>IF(AND(I44&gt;=43466,I44&lt;43831),tableau!$B$36,0)</f>
        <v>0</v>
      </c>
    </row>
    <row r="45" spans="1:13" x14ac:dyDescent="0.2">
      <c r="A45" s="988" t="str">
        <f>tableau!$A$37</f>
        <v>Or</v>
      </c>
      <c r="B45" s="989"/>
      <c r="C45" s="1016"/>
      <c r="D45" s="1017"/>
      <c r="E45" s="372">
        <f>IF(AND(C45&gt;=43466,C45&lt;43831),tableau!$B$37,0)</f>
        <v>0</v>
      </c>
      <c r="G45" s="988" t="str">
        <f>tableau!$A$37</f>
        <v>Or</v>
      </c>
      <c r="H45" s="989"/>
      <c r="I45" s="627"/>
      <c r="J45" s="372">
        <f>IF(AND(I45&gt;=43466,I45&lt;43831),tableau!$B$37,0)</f>
        <v>0</v>
      </c>
    </row>
    <row r="46" spans="1:13" x14ac:dyDescent="0.2">
      <c r="A46" s="990" t="s">
        <v>421</v>
      </c>
      <c r="B46" s="991"/>
      <c r="C46" s="991"/>
      <c r="D46" s="991"/>
      <c r="E46" s="489">
        <f>SUM(E42:E45)</f>
        <v>0</v>
      </c>
      <c r="G46" s="990" t="s">
        <v>421</v>
      </c>
      <c r="H46" s="991"/>
      <c r="I46" s="991"/>
      <c r="J46" s="489">
        <f>SUM(J42:J45)</f>
        <v>0</v>
      </c>
    </row>
    <row r="48" spans="1:13" x14ac:dyDescent="0.2">
      <c r="F48" s="473"/>
    </row>
    <row r="49" spans="1:12" ht="13.5" thickBot="1" x14ac:dyDescent="0.25">
      <c r="D49" s="547" t="s">
        <v>466</v>
      </c>
      <c r="E49" s="548"/>
      <c r="F49" s="548"/>
      <c r="G49" s="376" t="s">
        <v>467</v>
      </c>
    </row>
    <row r="50" spans="1:12" ht="13.5" thickTop="1" x14ac:dyDescent="0.2">
      <c r="D50" s="549" t="str">
        <f>gestion!$B$87</f>
        <v>STYLE LIBRE</v>
      </c>
      <c r="E50" s="550"/>
      <c r="F50" s="550"/>
      <c r="G50" s="370">
        <f>E36</f>
        <v>0</v>
      </c>
    </row>
    <row r="51" spans="1:12" x14ac:dyDescent="0.2">
      <c r="D51" s="491" t="str">
        <f>gestion!$B$82</f>
        <v>HABILETÉS DE PATINAGE</v>
      </c>
      <c r="E51" s="492"/>
      <c r="F51" s="492"/>
      <c r="G51" s="371">
        <f>J36</f>
        <v>0</v>
      </c>
    </row>
    <row r="52" spans="1:12" x14ac:dyDescent="0.2">
      <c r="D52" s="491" t="str">
        <f>gestion!$B$83</f>
        <v>PATINAGE D'INTERPRÉTATION</v>
      </c>
      <c r="E52" s="492"/>
      <c r="F52" s="492"/>
      <c r="G52" s="372">
        <f>E46+J46</f>
        <v>0</v>
      </c>
    </row>
    <row r="53" spans="1:12" x14ac:dyDescent="0.2">
      <c r="D53" s="544" t="s">
        <v>468</v>
      </c>
      <c r="E53" s="545"/>
      <c r="F53" s="545"/>
      <c r="G53" s="373">
        <f>SUM(G50:G52)</f>
        <v>0</v>
      </c>
    </row>
    <row r="56" spans="1:12" x14ac:dyDescent="0.2">
      <c r="A56" s="255" t="str">
        <f>+gestion!$B$81</f>
        <v>N.B. :  Joindre une copie très lisible des parties du sommaire de test ou de la certification.</v>
      </c>
      <c r="B56" s="255"/>
      <c r="C56" s="255"/>
      <c r="D56" s="255"/>
      <c r="E56" s="255"/>
      <c r="F56" s="255"/>
      <c r="G56" s="255"/>
      <c r="H56" s="255"/>
      <c r="I56" s="255"/>
      <c r="J56" s="255"/>
    </row>
    <row r="57" spans="1:12" x14ac:dyDescent="0.2">
      <c r="A57" s="210"/>
      <c r="B57" s="210"/>
      <c r="C57" s="210"/>
      <c r="D57" s="210"/>
      <c r="E57" s="210"/>
      <c r="F57" s="210"/>
      <c r="G57" s="210"/>
      <c r="H57" s="210"/>
      <c r="I57" s="210"/>
      <c r="J57" s="210"/>
    </row>
    <row r="58" spans="1:12" x14ac:dyDescent="0.2">
      <c r="B58" s="210"/>
      <c r="C58" s="580" t="s">
        <v>52</v>
      </c>
      <c r="D58" s="580"/>
      <c r="E58" s="210"/>
      <c r="F58" s="325" t="str">
        <f>+'données a remplir'!$F$8</f>
        <v/>
      </c>
      <c r="G58" s="325"/>
      <c r="H58" s="325"/>
      <c r="I58" s="361"/>
      <c r="J58" s="361"/>
      <c r="K58" s="210"/>
      <c r="L58" s="210"/>
    </row>
    <row r="59" spans="1:12" x14ac:dyDescent="0.2">
      <c r="B59" s="210"/>
      <c r="C59" s="580"/>
      <c r="D59" s="245"/>
      <c r="E59" s="210"/>
      <c r="F59" s="245"/>
      <c r="G59" s="245"/>
      <c r="H59" s="245"/>
      <c r="I59" s="221"/>
      <c r="J59" s="221"/>
      <c r="K59" s="210"/>
      <c r="L59" s="210"/>
    </row>
    <row r="60" spans="1:12" x14ac:dyDescent="0.2">
      <c r="B60" s="210"/>
      <c r="C60" s="580" t="s">
        <v>53</v>
      </c>
      <c r="D60" s="580"/>
      <c r="E60" s="210"/>
      <c r="F60" s="325" t="str">
        <f>+'données a remplir'!$F$9</f>
        <v/>
      </c>
      <c r="G60" s="325"/>
      <c r="H60" s="325"/>
      <c r="I60" s="361"/>
      <c r="J60" s="361"/>
      <c r="K60" s="210"/>
    </row>
    <row r="61" spans="1:12" x14ac:dyDescent="0.2">
      <c r="B61" s="210"/>
      <c r="C61" s="580"/>
      <c r="D61" s="245"/>
      <c r="E61" s="210"/>
      <c r="F61" s="245"/>
      <c r="G61" s="245"/>
      <c r="H61" s="245"/>
      <c r="I61" s="221"/>
      <c r="J61" s="221"/>
      <c r="K61" s="210"/>
    </row>
    <row r="62" spans="1:12" x14ac:dyDescent="0.2">
      <c r="B62" s="210"/>
      <c r="C62" s="580" t="s">
        <v>54</v>
      </c>
      <c r="D62" s="580"/>
      <c r="E62" s="210"/>
      <c r="F62" s="325" t="str">
        <f>+'données a remplir'!$F$10</f>
        <v/>
      </c>
      <c r="G62" s="325"/>
      <c r="H62" s="325"/>
      <c r="I62" s="361"/>
      <c r="J62" s="361"/>
      <c r="K62" s="210"/>
    </row>
  </sheetData>
  <sheetProtection algorithmName="SHA-512" hashValue="W4bCycTWbiFYq4QAwuNs60yocG7S87lnL9yiqT1qh7KheEPwKX84/YuBxf/ppMkjDEUBtaDdLXh3d1ZSOJraCQ==" saltValue="mNZ6310H5ePTcDWzXOHgKg==" spinCount="100000" sheet="1" objects="1" scenarios="1"/>
  <protectedRanges>
    <protectedRange sqref="B9:E11 H9:J11" name="Plage1_3"/>
    <protectedRange sqref="I22:I35 I42:I45 C42:D45" name="Plage2_1"/>
    <protectedRange sqref="C22:D35" name="Plage2_1_1"/>
  </protectedRanges>
  <mergeCells count="75">
    <mergeCell ref="A43:B43"/>
    <mergeCell ref="C43:D43"/>
    <mergeCell ref="G43:H43"/>
    <mergeCell ref="A46:D46"/>
    <mergeCell ref="G46:I46"/>
    <mergeCell ref="A44:B44"/>
    <mergeCell ref="C44:D44"/>
    <mergeCell ref="G44:H44"/>
    <mergeCell ref="A45:B45"/>
    <mergeCell ref="C45:D45"/>
    <mergeCell ref="G45:H45"/>
    <mergeCell ref="A41:B41"/>
    <mergeCell ref="C41:D41"/>
    <mergeCell ref="A42:B42"/>
    <mergeCell ref="C42:D42"/>
    <mergeCell ref="G42:H42"/>
    <mergeCell ref="A34:B34"/>
    <mergeCell ref="G34:H34"/>
    <mergeCell ref="A35:B35"/>
    <mergeCell ref="G35:H35"/>
    <mergeCell ref="A36:D36"/>
    <mergeCell ref="G36:I36"/>
    <mergeCell ref="A29:B29"/>
    <mergeCell ref="G29:H29"/>
    <mergeCell ref="A30:B30"/>
    <mergeCell ref="G30:H30"/>
    <mergeCell ref="A26:B26"/>
    <mergeCell ref="G26:H26"/>
    <mergeCell ref="A27:B27"/>
    <mergeCell ref="G27:H27"/>
    <mergeCell ref="A28:B28"/>
    <mergeCell ref="G28:H28"/>
    <mergeCell ref="A32:B32"/>
    <mergeCell ref="G32:H32"/>
    <mergeCell ref="A33:B33"/>
    <mergeCell ref="G33:H33"/>
    <mergeCell ref="A31:B31"/>
    <mergeCell ref="G31:H31"/>
    <mergeCell ref="A23:B23"/>
    <mergeCell ref="G23:H23"/>
    <mergeCell ref="A24:B24"/>
    <mergeCell ref="G24:H24"/>
    <mergeCell ref="A25:B25"/>
    <mergeCell ref="G25:H25"/>
    <mergeCell ref="F12:G12"/>
    <mergeCell ref="A20:B21"/>
    <mergeCell ref="G20:H21"/>
    <mergeCell ref="A19:D19"/>
    <mergeCell ref="C13:E13"/>
    <mergeCell ref="G19:I19"/>
    <mergeCell ref="A22:B22"/>
    <mergeCell ref="G22:H22"/>
    <mergeCell ref="J20:J21"/>
    <mergeCell ref="A13:B13"/>
    <mergeCell ref="F13:G13"/>
    <mergeCell ref="H13:J13"/>
    <mergeCell ref="A14:J14"/>
    <mergeCell ref="A16:J16"/>
    <mergeCell ref="C20:D20"/>
    <mergeCell ref="E20:E21"/>
    <mergeCell ref="I20:I21"/>
    <mergeCell ref="A17:J17"/>
    <mergeCell ref="A7:J7"/>
    <mergeCell ref="F9:G9"/>
    <mergeCell ref="H9:J9"/>
    <mergeCell ref="F10:G10"/>
    <mergeCell ref="F11:G11"/>
    <mergeCell ref="H11:J11"/>
    <mergeCell ref="B9:E9"/>
    <mergeCell ref="B11:E11"/>
    <mergeCell ref="A2:J2"/>
    <mergeCell ref="A3:J3"/>
    <mergeCell ref="A4:J4"/>
    <mergeCell ref="A5:J5"/>
    <mergeCell ref="A6:J6"/>
  </mergeCells>
  <printOptions horizontalCentered="1"/>
  <pageMargins left="0" right="0" top="0.55118110236220474" bottom="0.55118110236220474" header="0.31496062992125984" footer="0.31496062992125984"/>
  <pageSetup scale="83" orientation="portrait" r:id="rId1"/>
  <headerFooter>
    <oddHeader>&amp;LLauréats 2019</oddHeader>
    <oddFooter>&amp;LCandidat 3&amp;C&amp;14PATINAGE LAURENTIDES&amp;R&amp;A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tabColor rgb="FF92D050"/>
  </sheetPr>
  <dimension ref="A1:M62"/>
  <sheetViews>
    <sheetView showGridLines="0" zoomScaleNormal="100" workbookViewId="0">
      <selection activeCell="B9" sqref="B9:E9"/>
    </sheetView>
  </sheetViews>
  <sheetFormatPr baseColWidth="10" defaultRowHeight="12.75" x14ac:dyDescent="0.2"/>
  <cols>
    <col min="1" max="1" width="15.7109375" style="212" customWidth="1"/>
    <col min="2" max="2" width="8.28515625" style="212" customWidth="1"/>
    <col min="3" max="4" width="13" style="212" customWidth="1"/>
    <col min="5" max="5" width="8.140625" style="212" customWidth="1"/>
    <col min="6" max="6" width="15.140625" style="212" customWidth="1"/>
    <col min="7" max="7" width="10" style="212" customWidth="1"/>
    <col min="8" max="8" width="14.140625" style="212" customWidth="1"/>
    <col min="9" max="9" width="13" style="212" customWidth="1"/>
    <col min="10" max="16384" width="11.42578125" style="212"/>
  </cols>
  <sheetData>
    <row r="1" spans="1:10" x14ac:dyDescent="0.2">
      <c r="A1" s="209"/>
      <c r="B1" s="209"/>
      <c r="C1" s="209"/>
      <c r="D1" s="209"/>
      <c r="E1" s="209"/>
      <c r="F1" s="209"/>
      <c r="G1" s="210"/>
      <c r="H1" s="211"/>
      <c r="I1" s="210"/>
      <c r="J1" s="210"/>
    </row>
    <row r="2" spans="1:10" x14ac:dyDescent="0.2">
      <c r="A2" s="796" t="s">
        <v>14</v>
      </c>
      <c r="B2" s="796"/>
      <c r="C2" s="796"/>
      <c r="D2" s="796"/>
      <c r="E2" s="796"/>
      <c r="F2" s="796"/>
      <c r="G2" s="796"/>
      <c r="H2" s="796"/>
      <c r="I2" s="796"/>
      <c r="J2" s="796"/>
    </row>
    <row r="3" spans="1:10" x14ac:dyDescent="0.2">
      <c r="A3" s="796" t="s">
        <v>43</v>
      </c>
      <c r="B3" s="796"/>
      <c r="C3" s="796"/>
      <c r="D3" s="796"/>
      <c r="E3" s="796"/>
      <c r="F3" s="796"/>
      <c r="G3" s="796"/>
      <c r="H3" s="796"/>
      <c r="I3" s="796"/>
      <c r="J3" s="796"/>
    </row>
    <row r="4" spans="1:10" s="214" customFormat="1" ht="15.75" customHeigh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  <c r="J4" s="796"/>
    </row>
    <row r="5" spans="1:10" s="214" customFormat="1" ht="15.75" customHeight="1" x14ac:dyDescent="0.2">
      <c r="A5" s="801" t="s">
        <v>5</v>
      </c>
      <c r="B5" s="801"/>
      <c r="C5" s="801"/>
      <c r="D5" s="801"/>
      <c r="E5" s="801"/>
      <c r="F5" s="801"/>
      <c r="G5" s="801"/>
      <c r="H5" s="801"/>
      <c r="I5" s="801"/>
      <c r="J5" s="801"/>
    </row>
    <row r="6" spans="1:10" ht="15.75" x14ac:dyDescent="0.2">
      <c r="A6" s="801" t="str">
        <f>gestion!$B$58</f>
        <v>PATINEUR OU PATINEUSE DE TEST</v>
      </c>
      <c r="B6" s="801"/>
      <c r="C6" s="801"/>
      <c r="D6" s="801"/>
      <c r="E6" s="801"/>
      <c r="F6" s="801"/>
      <c r="G6" s="801"/>
      <c r="H6" s="801"/>
      <c r="I6" s="801"/>
      <c r="J6" s="801"/>
    </row>
    <row r="7" spans="1:10" ht="15.75" x14ac:dyDescent="0.2">
      <c r="A7" s="801" t="str">
        <f>gestion!$B$63</f>
        <v>PAS PLUS DE 10 ANS</v>
      </c>
      <c r="B7" s="801"/>
      <c r="C7" s="801"/>
      <c r="D7" s="801"/>
      <c r="E7" s="801"/>
      <c r="F7" s="801"/>
      <c r="G7" s="801"/>
      <c r="H7" s="801"/>
      <c r="I7" s="801"/>
      <c r="J7" s="801"/>
    </row>
    <row r="8" spans="1:10" x14ac:dyDescent="0.2">
      <c r="A8" s="210"/>
      <c r="B8" s="210"/>
      <c r="C8" s="210"/>
      <c r="D8" s="210"/>
      <c r="E8" s="210"/>
      <c r="F8" s="210"/>
      <c r="G8" s="210"/>
      <c r="H8" s="211"/>
      <c r="I8" s="210"/>
      <c r="J8" s="210"/>
    </row>
    <row r="9" spans="1:10" x14ac:dyDescent="0.2">
      <c r="A9" s="216" t="s">
        <v>48</v>
      </c>
      <c r="B9" s="790"/>
      <c r="C9" s="790"/>
      <c r="D9" s="790"/>
      <c r="E9" s="790"/>
      <c r="F9" s="800" t="s">
        <v>51</v>
      </c>
      <c r="G9" s="800"/>
      <c r="H9" s="850"/>
      <c r="I9" s="850"/>
      <c r="J9" s="850"/>
    </row>
    <row r="10" spans="1:10" x14ac:dyDescent="0.2">
      <c r="A10" s="216"/>
      <c r="B10" s="217"/>
      <c r="C10" s="217"/>
      <c r="D10" s="217"/>
      <c r="E10" s="217"/>
      <c r="F10" s="800"/>
      <c r="G10" s="800"/>
      <c r="H10" s="340"/>
      <c r="I10" s="218"/>
      <c r="J10" s="218"/>
    </row>
    <row r="11" spans="1:10" x14ac:dyDescent="0.2">
      <c r="A11" s="216" t="s">
        <v>74</v>
      </c>
      <c r="B11" s="790"/>
      <c r="C11" s="790"/>
      <c r="D11" s="790"/>
      <c r="E11" s="790"/>
      <c r="F11" s="800" t="s">
        <v>13</v>
      </c>
      <c r="G11" s="800"/>
      <c r="H11" s="850"/>
      <c r="I11" s="850"/>
      <c r="J11" s="850"/>
    </row>
    <row r="12" spans="1:10" x14ac:dyDescent="0.2">
      <c r="A12" s="367"/>
      <c r="B12" s="318"/>
      <c r="C12" s="318"/>
      <c r="D12" s="342"/>
      <c r="E12" s="342"/>
      <c r="F12" s="800"/>
      <c r="G12" s="800"/>
      <c r="H12" s="210"/>
      <c r="I12" s="210"/>
      <c r="J12" s="210"/>
    </row>
    <row r="13" spans="1:10" x14ac:dyDescent="0.2">
      <c r="A13" s="800" t="s">
        <v>50</v>
      </c>
      <c r="B13" s="800"/>
      <c r="C13" s="790">
        <f>'données a remplir'!E7</f>
        <v>0</v>
      </c>
      <c r="D13" s="790"/>
      <c r="E13" s="790"/>
      <c r="F13" s="808" t="s">
        <v>380</v>
      </c>
      <c r="G13" s="808"/>
      <c r="H13" s="850">
        <f>'données a remplir'!E6</f>
        <v>0</v>
      </c>
      <c r="I13" s="850" t="str">
        <f>+'données a remplir'!F6</f>
        <v/>
      </c>
      <c r="J13" s="850"/>
    </row>
    <row r="14" spans="1:10" s="357" customFormat="1" ht="20.25" x14ac:dyDescent="0.3">
      <c r="A14" s="891"/>
      <c r="B14" s="891"/>
      <c r="C14" s="891"/>
      <c r="D14" s="891"/>
      <c r="E14" s="891"/>
      <c r="F14" s="891"/>
      <c r="G14" s="891"/>
      <c r="H14" s="891"/>
      <c r="I14" s="891"/>
      <c r="J14" s="891"/>
    </row>
    <row r="15" spans="1:10" s="357" customFormat="1" x14ac:dyDescent="0.2">
      <c r="A15" s="356" t="s">
        <v>415</v>
      </c>
      <c r="B15" s="221"/>
      <c r="C15" s="221"/>
      <c r="D15" s="220"/>
      <c r="E15" s="222"/>
      <c r="F15" s="222"/>
      <c r="G15" s="210"/>
      <c r="H15" s="211"/>
      <c r="I15" s="210"/>
      <c r="J15" s="210"/>
    </row>
    <row r="16" spans="1:10" s="357" customFormat="1" x14ac:dyDescent="0.2">
      <c r="A16" s="945" t="str">
        <f>_xlfn.CONCAT(gestion!$B$141," ",gestion!$B$144," ",gestion!$Q$4)</f>
        <v>Limite d'age 10 ans ou moins au 31 décembre 2019</v>
      </c>
      <c r="B16" s="945"/>
      <c r="C16" s="945"/>
      <c r="D16" s="945"/>
      <c r="E16" s="945"/>
      <c r="F16" s="945"/>
      <c r="G16" s="945"/>
      <c r="H16" s="945"/>
      <c r="I16" s="945"/>
      <c r="J16" s="945"/>
    </row>
    <row r="17" spans="1:10" s="357" customFormat="1" x14ac:dyDescent="0.2">
      <c r="A17" s="945" t="str">
        <f>gestion!$B$145</f>
        <v>Chaque Club enverra 3 candidatures.</v>
      </c>
      <c r="B17" s="945"/>
      <c r="C17" s="945"/>
      <c r="D17" s="945"/>
      <c r="E17" s="945"/>
      <c r="F17" s="945"/>
      <c r="G17" s="945"/>
      <c r="H17" s="945"/>
      <c r="I17" s="945"/>
      <c r="J17" s="945"/>
    </row>
    <row r="19" spans="1:10" x14ac:dyDescent="0.2">
      <c r="A19" s="999" t="str">
        <f>gestion!$B$87</f>
        <v>STYLE LIBRE</v>
      </c>
      <c r="B19" s="999"/>
      <c r="C19" s="999"/>
      <c r="D19" s="999"/>
      <c r="G19" s="1010" t="str">
        <f>gestion!$B$82</f>
        <v>HABILETÉS DE PATINAGE</v>
      </c>
      <c r="H19" s="1010"/>
      <c r="I19" s="1010"/>
    </row>
    <row r="20" spans="1:10" x14ac:dyDescent="0.2">
      <c r="A20" s="1003" t="s">
        <v>426</v>
      </c>
      <c r="B20" s="1004"/>
      <c r="C20" s="1012" t="s">
        <v>18</v>
      </c>
      <c r="D20" s="1013"/>
      <c r="E20" s="1008" t="s">
        <v>29</v>
      </c>
      <c r="G20" s="1003" t="s">
        <v>426</v>
      </c>
      <c r="H20" s="1007"/>
      <c r="I20" s="1007" t="s">
        <v>18</v>
      </c>
      <c r="J20" s="1011" t="s">
        <v>29</v>
      </c>
    </row>
    <row r="21" spans="1:10" ht="13.5" thickBot="1" x14ac:dyDescent="0.25">
      <c r="A21" s="1005"/>
      <c r="B21" s="1006"/>
      <c r="C21" s="369" t="s">
        <v>529</v>
      </c>
      <c r="D21" s="543" t="s">
        <v>68</v>
      </c>
      <c r="E21" s="1009"/>
      <c r="G21" s="1005"/>
      <c r="H21" s="1006"/>
      <c r="I21" s="1006"/>
      <c r="J21" s="1009"/>
    </row>
    <row r="22" spans="1:10" ht="13.5" thickTop="1" x14ac:dyDescent="0.2">
      <c r="A22" s="770" t="str">
        <f>gestion!$P$17</f>
        <v>STAR 1</v>
      </c>
      <c r="B22" s="771"/>
      <c r="C22" s="627"/>
      <c r="D22" s="627"/>
      <c r="E22" s="370">
        <f>IF(AND(C22&gt;=36892,C22&lt;43831,D22&gt;=43466,D22&lt;43831),tableau!$B$22,0)</f>
        <v>0</v>
      </c>
      <c r="G22" s="770" t="str">
        <f>gestion!$P$17</f>
        <v>STAR 1</v>
      </c>
      <c r="H22" s="771"/>
      <c r="I22" s="627"/>
      <c r="J22" s="370">
        <f>IF(AND(I22&gt;=43466,I22&lt;43831),tableau!$H$22,0)</f>
        <v>0</v>
      </c>
    </row>
    <row r="23" spans="1:10" x14ac:dyDescent="0.2">
      <c r="A23" s="770" t="str">
        <f>gestion!$P$18</f>
        <v>STAR 2</v>
      </c>
      <c r="B23" s="771"/>
      <c r="C23" s="627"/>
      <c r="D23" s="627"/>
      <c r="E23" s="370">
        <f>IF(AND(C23&gt;=36892,C23&lt;43831,D23&gt;=43466,D23&lt;43831),tableau!$B$23,0)</f>
        <v>0</v>
      </c>
      <c r="G23" s="770" t="str">
        <f>gestion!$P$18</f>
        <v>STAR 2</v>
      </c>
      <c r="H23" s="771"/>
      <c r="I23" s="627"/>
      <c r="J23" s="370">
        <f>IF(AND(I23&gt;=43466,I23&lt;43831),tableau!$H$23,0)</f>
        <v>0</v>
      </c>
    </row>
    <row r="24" spans="1:10" x14ac:dyDescent="0.2">
      <c r="A24" s="770" t="str">
        <f>gestion!$P$19</f>
        <v>STAR 3</v>
      </c>
      <c r="B24" s="771"/>
      <c r="C24" s="627"/>
      <c r="D24" s="627"/>
      <c r="E24" s="370">
        <f>IF(AND(C24&gt;=36892,C24&lt;43831,D24&gt;=43466,D24&lt;43831),tableau!$B$24,0)</f>
        <v>0</v>
      </c>
      <c r="G24" s="770" t="str">
        <f>gestion!$P$19</f>
        <v>STAR 3</v>
      </c>
      <c r="H24" s="771"/>
      <c r="I24" s="627"/>
      <c r="J24" s="370">
        <f>IF(AND(I24&gt;=43466,I24&lt;43831),tableau!$H$24,0)</f>
        <v>0</v>
      </c>
    </row>
    <row r="25" spans="1:10" x14ac:dyDescent="0.2">
      <c r="A25" s="770" t="str">
        <f>gestion!$P$20</f>
        <v>STAR 4</v>
      </c>
      <c r="B25" s="771"/>
      <c r="C25" s="627"/>
      <c r="D25" s="627"/>
      <c r="E25" s="370">
        <f>IF(AND(C25&gt;=36892,C25&lt;43831,D25&gt;=43466,D25&lt;43831),tableau!$B$25,0)</f>
        <v>0</v>
      </c>
      <c r="G25" s="770" t="str">
        <f>gestion!$P$20</f>
        <v>STAR 4</v>
      </c>
      <c r="H25" s="771"/>
      <c r="I25" s="627"/>
      <c r="J25" s="370">
        <f>IF(AND(I25&gt;=43466,I25&lt;43831),tableau!$H$25,0)</f>
        <v>0</v>
      </c>
    </row>
    <row r="26" spans="1:10" x14ac:dyDescent="0.2">
      <c r="A26" s="770" t="str">
        <f>gestion!$P$21</f>
        <v>STAR 5</v>
      </c>
      <c r="B26" s="771"/>
      <c r="C26" s="627"/>
      <c r="D26" s="627"/>
      <c r="E26" s="370">
        <f>IF(AND(C26&gt;=36892,C26&lt;43831,D26&gt;=43466,D26&lt;43831),tableau!$B$26,0)</f>
        <v>0</v>
      </c>
      <c r="G26" s="770" t="str">
        <f>gestion!$P$21</f>
        <v>STAR 5</v>
      </c>
      <c r="H26" s="771"/>
      <c r="I26" s="627"/>
      <c r="J26" s="370">
        <f>IF(AND(I26&gt;=43466,I26&lt;43831),tableau!$H$26,0)</f>
        <v>0</v>
      </c>
    </row>
    <row r="27" spans="1:10" x14ac:dyDescent="0.2">
      <c r="A27" s="770" t="str">
        <f>gestion!$P$22</f>
        <v>STAR 6</v>
      </c>
      <c r="B27" s="771"/>
      <c r="C27" s="627"/>
      <c r="D27" s="627"/>
      <c r="E27" s="370">
        <f>IF(AND(C27&gt;=36892,C27&lt;43831,D27&gt;=43466,D27&lt;43831),tableau!$B$27,0)</f>
        <v>0</v>
      </c>
      <c r="G27" s="770" t="str">
        <f>gestion!$P$22</f>
        <v>STAR 6</v>
      </c>
      <c r="H27" s="771"/>
      <c r="I27" s="627"/>
      <c r="J27" s="370">
        <f>IF(AND(I27&gt;=43466,I27&lt;43831),tableau!$H$27,0)</f>
        <v>0</v>
      </c>
    </row>
    <row r="28" spans="1:10" x14ac:dyDescent="0.2">
      <c r="A28" s="770" t="str">
        <f>gestion!$P$23</f>
        <v>STAR 7</v>
      </c>
      <c r="B28" s="771"/>
      <c r="C28" s="627"/>
      <c r="D28" s="627"/>
      <c r="E28" s="370">
        <f>IF(AND(C28&gt;=36892,C28&lt;43831,D28&gt;=43466,D28&lt;43831),tableau!$B$27,0)</f>
        <v>0</v>
      </c>
      <c r="G28" s="770" t="str">
        <f>gestion!$P$23</f>
        <v>STAR 7</v>
      </c>
      <c r="H28" s="771"/>
      <c r="I28" s="627"/>
      <c r="J28" s="370">
        <f>IF(AND(I28&gt;=43466,I28&lt;43831),tableau!$H$27,0)</f>
        <v>0</v>
      </c>
    </row>
    <row r="29" spans="1:10" x14ac:dyDescent="0.2">
      <c r="A29" s="770" t="str">
        <f>gestion!$P$24</f>
        <v>Senior Bronze</v>
      </c>
      <c r="B29" s="771"/>
      <c r="C29" s="627"/>
      <c r="D29" s="627"/>
      <c r="E29" s="370">
        <f>IF(AND(C29&gt;=36892,C29&lt;43831,D29&gt;=43466,D29&lt;43831),tableau!$B$27,0)</f>
        <v>0</v>
      </c>
      <c r="G29" s="770" t="str">
        <f>gestion!$P$24</f>
        <v>Senior Bronze</v>
      </c>
      <c r="H29" s="771"/>
      <c r="I29" s="627"/>
      <c r="J29" s="370">
        <f>IF(AND(I29&gt;=43466,I29&lt;43831),tableau!$H$27,0)</f>
        <v>0</v>
      </c>
    </row>
    <row r="30" spans="1:10" x14ac:dyDescent="0.2">
      <c r="A30" s="770" t="str">
        <f>gestion!$P$25</f>
        <v>STAR 8</v>
      </c>
      <c r="B30" s="771"/>
      <c r="C30" s="627"/>
      <c r="D30" s="627"/>
      <c r="E30" s="370">
        <f>IF(AND(C30&gt;=36892,C30&lt;43831,D30&gt;=43466,D30&lt;43831),tableau!$B$28,0)</f>
        <v>0</v>
      </c>
      <c r="G30" s="770" t="str">
        <f>gestion!$P$25</f>
        <v>STAR 8</v>
      </c>
      <c r="H30" s="771"/>
      <c r="I30" s="627"/>
      <c r="J30" s="370">
        <f>IF(AND(I30&gt;=43466,I30&lt;43831),tableau!$H$28,0)</f>
        <v>0</v>
      </c>
    </row>
    <row r="31" spans="1:10" x14ac:dyDescent="0.2">
      <c r="A31" s="770" t="str">
        <f>gestion!$P$26</f>
        <v>STAR 9</v>
      </c>
      <c r="B31" s="771"/>
      <c r="C31" s="627"/>
      <c r="D31" s="627"/>
      <c r="E31" s="370">
        <f>IF(AND(C31&gt;=36892,C31&lt;43831,D31&gt;=43466,D31&lt;43831),tableau!$B$28,0)</f>
        <v>0</v>
      </c>
      <c r="G31" s="770" t="str">
        <f>gestion!$P$26</f>
        <v>STAR 9</v>
      </c>
      <c r="H31" s="771"/>
      <c r="I31" s="627"/>
      <c r="J31" s="370">
        <f>IF(AND(I31&gt;=43466,I31&lt;43831),tableau!$H$28,0)</f>
        <v>0</v>
      </c>
    </row>
    <row r="32" spans="1:10" x14ac:dyDescent="0.2">
      <c r="A32" s="770" t="str">
        <f>gestion!$P$27</f>
        <v>Junior Argent</v>
      </c>
      <c r="B32" s="771"/>
      <c r="C32" s="627"/>
      <c r="D32" s="627"/>
      <c r="E32" s="370">
        <f>IF(AND(C32&gt;=36892,C32&lt;43831,D32&gt;=43466,D32&lt;43831),tableau!$B$28,0)</f>
        <v>0</v>
      </c>
      <c r="G32" s="770" t="str">
        <f>gestion!$P$27</f>
        <v>Junior Argent</v>
      </c>
      <c r="H32" s="771"/>
      <c r="I32" s="627"/>
      <c r="J32" s="370">
        <f>IF(AND(I32&gt;=43466,I32&lt;43831),tableau!$H$28,0)</f>
        <v>0</v>
      </c>
    </row>
    <row r="33" spans="1:13" x14ac:dyDescent="0.2">
      <c r="A33" s="770" t="str">
        <f>gestion!$P$28</f>
        <v>STAR 10</v>
      </c>
      <c r="B33" s="771"/>
      <c r="C33" s="627"/>
      <c r="D33" s="627"/>
      <c r="E33" s="370">
        <f>IF(AND(C33&gt;=36892,C33&lt;43831,D33&gt;=43466,D33&lt;43831),tableau!$B$29,0)</f>
        <v>0</v>
      </c>
      <c r="G33" s="770" t="str">
        <f>gestion!$P$28</f>
        <v>STAR 10</v>
      </c>
      <c r="H33" s="771"/>
      <c r="I33" s="627"/>
      <c r="J33" s="370">
        <f>IF(AND(I33&gt;=43466,I33&lt;43831),tableau!$H$29,0)</f>
        <v>0</v>
      </c>
    </row>
    <row r="34" spans="1:13" x14ac:dyDescent="0.2">
      <c r="A34" s="770" t="str">
        <f>gestion!$P$29</f>
        <v>Senior Argent</v>
      </c>
      <c r="B34" s="771"/>
      <c r="C34" s="627"/>
      <c r="D34" s="627"/>
      <c r="E34" s="370">
        <f>IF(AND(C34&gt;=36892,C34&lt;43831,D34&gt;=43466,D34&lt;43831),tableau!$B$29,0)</f>
        <v>0</v>
      </c>
      <c r="G34" s="770" t="str">
        <f>gestion!$P$29</f>
        <v>Senior Argent</v>
      </c>
      <c r="H34" s="771"/>
      <c r="I34" s="627"/>
      <c r="J34" s="370">
        <f>IF(AND(I34&gt;=43466,I34&lt;43831),tableau!$H$29,0)</f>
        <v>0</v>
      </c>
    </row>
    <row r="35" spans="1:13" x14ac:dyDescent="0.2">
      <c r="A35" s="770" t="str">
        <f>gestion!$P$30</f>
        <v>Or</v>
      </c>
      <c r="B35" s="771"/>
      <c r="C35" s="627"/>
      <c r="D35" s="627"/>
      <c r="E35" s="370">
        <f>IF(AND(C35&gt;=36892,C35&lt;43831,D35&gt;=43466,D35&lt;43831),tableau!$B$30,0)</f>
        <v>0</v>
      </c>
      <c r="G35" s="770" t="str">
        <f>gestion!$P$30</f>
        <v>Or</v>
      </c>
      <c r="H35" s="771"/>
      <c r="I35" s="627"/>
      <c r="J35" s="370">
        <f>IF(AND(I35&gt;=43466,I35&lt;43831),tableau!$H$30,0)</f>
        <v>0</v>
      </c>
    </row>
    <row r="36" spans="1:13" x14ac:dyDescent="0.2">
      <c r="A36" s="990" t="s">
        <v>421</v>
      </c>
      <c r="B36" s="991"/>
      <c r="C36" s="991"/>
      <c r="D36" s="992"/>
      <c r="E36" s="373">
        <f>SUM(E22:E35)</f>
        <v>0</v>
      </c>
      <c r="G36" s="990" t="s">
        <v>421</v>
      </c>
      <c r="H36" s="991"/>
      <c r="I36" s="992"/>
      <c r="J36" s="373">
        <f>SUM(J22:J35)</f>
        <v>0</v>
      </c>
    </row>
    <row r="37" spans="1:13" x14ac:dyDescent="0.2">
      <c r="A37" s="522"/>
      <c r="B37" s="522"/>
      <c r="C37" s="522"/>
      <c r="D37" s="474"/>
    </row>
    <row r="38" spans="1:13" ht="12" customHeight="1" x14ac:dyDescent="0.2">
      <c r="G38" s="264"/>
      <c r="H38" s="264"/>
      <c r="I38" s="264"/>
      <c r="J38" s="264"/>
    </row>
    <row r="40" spans="1:13" s="264" customFormat="1" x14ac:dyDescent="0.2">
      <c r="A40" s="621" t="str">
        <f>gestion!$M$83</f>
        <v>PATINAGE D’INTERPRÉTATION/ARTISTIQUE </v>
      </c>
      <c r="B40" s="621"/>
      <c r="C40" s="621"/>
      <c r="D40" s="621"/>
      <c r="E40" s="374" t="str">
        <f>gestion!B85</f>
        <v>simple</v>
      </c>
      <c r="G40" s="622" t="str">
        <f>gestion!$B$83</f>
        <v>PATINAGE D'INTERPRÉTATION</v>
      </c>
      <c r="H40" s="622"/>
      <c r="I40" s="622"/>
      <c r="J40" s="374" t="str">
        <f>gestion!M86</f>
        <v>couple</v>
      </c>
      <c r="K40" s="212"/>
      <c r="L40" s="212"/>
      <c r="M40" s="212"/>
    </row>
    <row r="41" spans="1:13" ht="13.5" thickBot="1" x14ac:dyDescent="0.25">
      <c r="A41" s="1000" t="s">
        <v>426</v>
      </c>
      <c r="B41" s="1001"/>
      <c r="C41" s="1002" t="s">
        <v>18</v>
      </c>
      <c r="D41" s="1001"/>
      <c r="E41" s="375" t="s">
        <v>29</v>
      </c>
      <c r="G41" s="623" t="s">
        <v>426</v>
      </c>
      <c r="H41" s="488"/>
      <c r="I41" s="546" t="s">
        <v>18</v>
      </c>
      <c r="J41" s="375" t="s">
        <v>29</v>
      </c>
    </row>
    <row r="42" spans="1:13" ht="13.5" thickTop="1" x14ac:dyDescent="0.2">
      <c r="A42" s="997" t="str">
        <f>tableau!$A$34</f>
        <v>Introduction</v>
      </c>
      <c r="B42" s="998"/>
      <c r="C42" s="1014"/>
      <c r="D42" s="1015"/>
      <c r="E42" s="370">
        <f>IF(AND(C42&gt;=43466,C42&lt;43831),tableau!$B$34,0)</f>
        <v>0</v>
      </c>
      <c r="G42" s="997" t="str">
        <f>tableau!$A$34</f>
        <v>Introduction</v>
      </c>
      <c r="H42" s="998"/>
      <c r="I42" s="627"/>
      <c r="J42" s="370">
        <f>IF(AND(I42&gt;=43466,I42&lt;43831),tableau!$B$34,0)</f>
        <v>0</v>
      </c>
    </row>
    <row r="43" spans="1:13" x14ac:dyDescent="0.2">
      <c r="A43" s="988" t="str">
        <f>tableau!$A$35</f>
        <v>Bronze</v>
      </c>
      <c r="B43" s="989"/>
      <c r="C43" s="1016"/>
      <c r="D43" s="1017"/>
      <c r="E43" s="371">
        <f>IF(AND(C43&gt;=43466,C43&lt;43831),tableau!$B$35,0)</f>
        <v>0</v>
      </c>
      <c r="G43" s="988" t="str">
        <f>tableau!$A$35</f>
        <v>Bronze</v>
      </c>
      <c r="H43" s="989"/>
      <c r="I43" s="627"/>
      <c r="J43" s="371">
        <f>IF(AND(I43&gt;=43466,I43&lt;43831),tableau!$B$35,0)</f>
        <v>0</v>
      </c>
    </row>
    <row r="44" spans="1:13" x14ac:dyDescent="0.2">
      <c r="A44" s="988" t="str">
        <f>tableau!$A$36</f>
        <v>Argent</v>
      </c>
      <c r="B44" s="989"/>
      <c r="C44" s="1016"/>
      <c r="D44" s="1017"/>
      <c r="E44" s="371">
        <f>IF(AND(C44&gt;=43466,C44&lt;43831),tableau!$B$36,0)</f>
        <v>0</v>
      </c>
      <c r="G44" s="988" t="str">
        <f>tableau!$A$36</f>
        <v>Argent</v>
      </c>
      <c r="H44" s="989"/>
      <c r="I44" s="627"/>
      <c r="J44" s="371">
        <f>IF(AND(I44&gt;=43466,I44&lt;43831),tableau!$B$36,0)</f>
        <v>0</v>
      </c>
    </row>
    <row r="45" spans="1:13" x14ac:dyDescent="0.2">
      <c r="A45" s="988" t="str">
        <f>tableau!$A$37</f>
        <v>Or</v>
      </c>
      <c r="B45" s="989"/>
      <c r="C45" s="1016"/>
      <c r="D45" s="1017"/>
      <c r="E45" s="372">
        <f>IF(AND(C45&gt;=43466,C45&lt;43831),tableau!$B$37,0)</f>
        <v>0</v>
      </c>
      <c r="G45" s="988" t="str">
        <f>tableau!$A$37</f>
        <v>Or</v>
      </c>
      <c r="H45" s="989"/>
      <c r="I45" s="627"/>
      <c r="J45" s="372">
        <f>IF(AND(I45&gt;=43466,I45&lt;43831),tableau!$B$37,0)</f>
        <v>0</v>
      </c>
    </row>
    <row r="46" spans="1:13" x14ac:dyDescent="0.2">
      <c r="A46" s="990" t="s">
        <v>421</v>
      </c>
      <c r="B46" s="991"/>
      <c r="C46" s="991"/>
      <c r="D46" s="991"/>
      <c r="E46" s="489">
        <f>SUM(E42:E45)</f>
        <v>0</v>
      </c>
      <c r="G46" s="990" t="s">
        <v>421</v>
      </c>
      <c r="H46" s="991"/>
      <c r="I46" s="991"/>
      <c r="J46" s="489">
        <f>SUM(J42:J45)</f>
        <v>0</v>
      </c>
    </row>
    <row r="48" spans="1:13" x14ac:dyDescent="0.2">
      <c r="F48" s="473"/>
    </row>
    <row r="49" spans="1:12" ht="13.5" thickBot="1" x14ac:dyDescent="0.25">
      <c r="D49" s="547" t="s">
        <v>466</v>
      </c>
      <c r="E49" s="548"/>
      <c r="F49" s="548"/>
      <c r="G49" s="376" t="s">
        <v>467</v>
      </c>
    </row>
    <row r="50" spans="1:12" ht="13.5" thickTop="1" x14ac:dyDescent="0.2">
      <c r="D50" s="549" t="str">
        <f>gestion!$B$87</f>
        <v>STYLE LIBRE</v>
      </c>
      <c r="E50" s="550"/>
      <c r="F50" s="550"/>
      <c r="G50" s="370">
        <f>E36</f>
        <v>0</v>
      </c>
    </row>
    <row r="51" spans="1:12" x14ac:dyDescent="0.2">
      <c r="D51" s="491" t="str">
        <f>gestion!$B$82</f>
        <v>HABILETÉS DE PATINAGE</v>
      </c>
      <c r="E51" s="492"/>
      <c r="F51" s="492"/>
      <c r="G51" s="371">
        <f>J36</f>
        <v>0</v>
      </c>
    </row>
    <row r="52" spans="1:12" x14ac:dyDescent="0.2">
      <c r="D52" s="491" t="str">
        <f>gestion!$B$83</f>
        <v>PATINAGE D'INTERPRÉTATION</v>
      </c>
      <c r="E52" s="492"/>
      <c r="F52" s="492"/>
      <c r="G52" s="372">
        <f>E46+J46</f>
        <v>0</v>
      </c>
    </row>
    <row r="53" spans="1:12" x14ac:dyDescent="0.2">
      <c r="D53" s="544" t="s">
        <v>468</v>
      </c>
      <c r="E53" s="545"/>
      <c r="F53" s="545"/>
      <c r="G53" s="373">
        <f>SUM(G50:G52)</f>
        <v>0</v>
      </c>
    </row>
    <row r="56" spans="1:12" x14ac:dyDescent="0.2">
      <c r="A56" s="255" t="str">
        <f>+gestion!$B$81</f>
        <v>N.B. :  Joindre une copie très lisible des parties du sommaire de test ou de la certification.</v>
      </c>
      <c r="B56" s="255"/>
      <c r="C56" s="255"/>
      <c r="D56" s="255"/>
      <c r="E56" s="255"/>
      <c r="F56" s="255"/>
      <c r="G56" s="255"/>
      <c r="H56" s="255"/>
      <c r="I56" s="255"/>
      <c r="J56" s="255"/>
    </row>
    <row r="57" spans="1:12" x14ac:dyDescent="0.2">
      <c r="A57" s="210"/>
      <c r="B57" s="210"/>
      <c r="C57" s="210"/>
      <c r="D57" s="210"/>
      <c r="E57" s="210"/>
      <c r="F57" s="210"/>
      <c r="G57" s="210"/>
      <c r="H57" s="210"/>
      <c r="I57" s="210"/>
      <c r="J57" s="210"/>
    </row>
    <row r="58" spans="1:12" x14ac:dyDescent="0.2">
      <c r="B58" s="210"/>
      <c r="C58" s="580" t="s">
        <v>52</v>
      </c>
      <c r="D58" s="580"/>
      <c r="E58" s="210"/>
      <c r="F58" s="325" t="str">
        <f>+'données a remplir'!$F$8</f>
        <v/>
      </c>
      <c r="G58" s="325"/>
      <c r="H58" s="325"/>
      <c r="I58" s="361"/>
      <c r="J58" s="361"/>
      <c r="K58" s="210"/>
      <c r="L58" s="210"/>
    </row>
    <row r="59" spans="1:12" x14ac:dyDescent="0.2">
      <c r="B59" s="210"/>
      <c r="C59" s="580"/>
      <c r="D59" s="245"/>
      <c r="E59" s="210"/>
      <c r="F59" s="245"/>
      <c r="G59" s="245"/>
      <c r="H59" s="245"/>
      <c r="I59" s="221"/>
      <c r="J59" s="221"/>
      <c r="K59" s="210"/>
      <c r="L59" s="210"/>
    </row>
    <row r="60" spans="1:12" x14ac:dyDescent="0.2">
      <c r="B60" s="210"/>
      <c r="C60" s="580" t="s">
        <v>53</v>
      </c>
      <c r="D60" s="580"/>
      <c r="E60" s="210"/>
      <c r="F60" s="325" t="str">
        <f>+'données a remplir'!$F$9</f>
        <v/>
      </c>
      <c r="G60" s="325"/>
      <c r="H60" s="325"/>
      <c r="I60" s="361"/>
      <c r="J60" s="361"/>
      <c r="K60" s="210"/>
    </row>
    <row r="61" spans="1:12" x14ac:dyDescent="0.2">
      <c r="B61" s="210"/>
      <c r="C61" s="580"/>
      <c r="D61" s="245"/>
      <c r="E61" s="210"/>
      <c r="F61" s="245"/>
      <c r="G61" s="245"/>
      <c r="H61" s="245"/>
      <c r="I61" s="221"/>
      <c r="J61" s="221"/>
      <c r="K61" s="210"/>
    </row>
    <row r="62" spans="1:12" x14ac:dyDescent="0.2">
      <c r="B62" s="210"/>
      <c r="C62" s="580" t="s">
        <v>54</v>
      </c>
      <c r="D62" s="580"/>
      <c r="E62" s="210"/>
      <c r="F62" s="325" t="str">
        <f>+'données a remplir'!$F$10</f>
        <v/>
      </c>
      <c r="G62" s="325"/>
      <c r="H62" s="325"/>
      <c r="I62" s="361"/>
      <c r="J62" s="361"/>
      <c r="K62" s="210"/>
    </row>
  </sheetData>
  <sheetProtection algorithmName="SHA-512" hashValue="B1ghH4JMrdz3XRrfLPLT2K15Mv5CV0oyBYsd5psGIxJSMQnfBMCftW9dLJJOPA9uAJ5g0eGOUAkVITQ3WAeOOw==" saltValue="4HMHmYhWWEPWN7JCu7AN1w==" spinCount="100000" sheet="1" objects="1" scenarios="1"/>
  <protectedRanges>
    <protectedRange sqref="B9:E11 H9:J11" name="Plage1_3"/>
    <protectedRange sqref="I22:I35 I42:I45 C42:D45" name="Plage2_1"/>
    <protectedRange sqref="C22:D35" name="Plage2_1_1"/>
  </protectedRanges>
  <mergeCells count="75">
    <mergeCell ref="A43:B43"/>
    <mergeCell ref="C43:D43"/>
    <mergeCell ref="G43:H43"/>
    <mergeCell ref="A46:D46"/>
    <mergeCell ref="G46:I46"/>
    <mergeCell ref="A44:B44"/>
    <mergeCell ref="C44:D44"/>
    <mergeCell ref="G44:H44"/>
    <mergeCell ref="A45:B45"/>
    <mergeCell ref="C45:D45"/>
    <mergeCell ref="G45:H45"/>
    <mergeCell ref="A41:B41"/>
    <mergeCell ref="C41:D41"/>
    <mergeCell ref="A42:B42"/>
    <mergeCell ref="C42:D42"/>
    <mergeCell ref="G42:H42"/>
    <mergeCell ref="A34:B34"/>
    <mergeCell ref="G34:H34"/>
    <mergeCell ref="A35:B35"/>
    <mergeCell ref="G35:H35"/>
    <mergeCell ref="A36:D36"/>
    <mergeCell ref="G36:I36"/>
    <mergeCell ref="A29:B29"/>
    <mergeCell ref="G29:H29"/>
    <mergeCell ref="A30:B30"/>
    <mergeCell ref="G30:H30"/>
    <mergeCell ref="A26:B26"/>
    <mergeCell ref="G26:H26"/>
    <mergeCell ref="A27:B27"/>
    <mergeCell ref="G27:H27"/>
    <mergeCell ref="A28:B28"/>
    <mergeCell ref="G28:H28"/>
    <mergeCell ref="A32:B32"/>
    <mergeCell ref="G32:H32"/>
    <mergeCell ref="A33:B33"/>
    <mergeCell ref="G33:H33"/>
    <mergeCell ref="A31:B31"/>
    <mergeCell ref="G31:H31"/>
    <mergeCell ref="A23:B23"/>
    <mergeCell ref="G23:H23"/>
    <mergeCell ref="A24:B24"/>
    <mergeCell ref="G24:H24"/>
    <mergeCell ref="A25:B25"/>
    <mergeCell ref="G25:H25"/>
    <mergeCell ref="F12:G12"/>
    <mergeCell ref="A20:B21"/>
    <mergeCell ref="G20:H21"/>
    <mergeCell ref="A19:D19"/>
    <mergeCell ref="C13:E13"/>
    <mergeCell ref="G19:I19"/>
    <mergeCell ref="A22:B22"/>
    <mergeCell ref="G22:H22"/>
    <mergeCell ref="J20:J21"/>
    <mergeCell ref="A13:B13"/>
    <mergeCell ref="F13:G13"/>
    <mergeCell ref="H13:J13"/>
    <mergeCell ref="A14:J14"/>
    <mergeCell ref="A16:J16"/>
    <mergeCell ref="C20:D20"/>
    <mergeCell ref="E20:E21"/>
    <mergeCell ref="I20:I21"/>
    <mergeCell ref="A17:J17"/>
    <mergeCell ref="A7:J7"/>
    <mergeCell ref="F9:G9"/>
    <mergeCell ref="H9:J9"/>
    <mergeCell ref="F10:G10"/>
    <mergeCell ref="F11:G11"/>
    <mergeCell ref="H11:J11"/>
    <mergeCell ref="B9:E9"/>
    <mergeCell ref="B11:E11"/>
    <mergeCell ref="A2:J2"/>
    <mergeCell ref="A3:J3"/>
    <mergeCell ref="A4:J4"/>
    <mergeCell ref="A5:J5"/>
    <mergeCell ref="A6:J6"/>
  </mergeCells>
  <printOptions horizontalCentered="1"/>
  <pageMargins left="0" right="0" top="0.55118110236220474" bottom="0.55118110236220474" header="0.31496062992125984" footer="0.31496062992125984"/>
  <pageSetup scale="83" orientation="portrait" r:id="rId1"/>
  <headerFooter>
    <oddHeader>&amp;LLauréats 2019</oddHeader>
    <oddFooter>&amp;LCandidat 1&amp;C&amp;14PATINAGE LAURENTIDES&amp;R&amp;A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>
    <tabColor rgb="FF92D050"/>
  </sheetPr>
  <dimension ref="A1:M62"/>
  <sheetViews>
    <sheetView showGridLines="0" zoomScaleNormal="100" workbookViewId="0">
      <selection activeCell="B9" sqref="B9:E9"/>
    </sheetView>
  </sheetViews>
  <sheetFormatPr baseColWidth="10" defaultRowHeight="12.75" x14ac:dyDescent="0.2"/>
  <cols>
    <col min="1" max="1" width="15.7109375" style="212" customWidth="1"/>
    <col min="2" max="2" width="8.28515625" style="212" customWidth="1"/>
    <col min="3" max="4" width="13" style="212" customWidth="1"/>
    <col min="5" max="5" width="8.140625" style="212" customWidth="1"/>
    <col min="6" max="6" width="15.140625" style="212" customWidth="1"/>
    <col min="7" max="7" width="10" style="212" customWidth="1"/>
    <col min="8" max="8" width="14.140625" style="212" customWidth="1"/>
    <col min="9" max="9" width="13" style="212" customWidth="1"/>
    <col min="10" max="16384" width="11.42578125" style="212"/>
  </cols>
  <sheetData>
    <row r="1" spans="1:10" x14ac:dyDescent="0.2">
      <c r="A1" s="209"/>
      <c r="B1" s="209"/>
      <c r="C1" s="209"/>
      <c r="D1" s="209"/>
      <c r="E1" s="209"/>
      <c r="F1" s="209"/>
      <c r="G1" s="210"/>
      <c r="H1" s="211"/>
      <c r="I1" s="210"/>
      <c r="J1" s="210"/>
    </row>
    <row r="2" spans="1:10" x14ac:dyDescent="0.2">
      <c r="A2" s="796" t="s">
        <v>14</v>
      </c>
      <c r="B2" s="796"/>
      <c r="C2" s="796"/>
      <c r="D2" s="796"/>
      <c r="E2" s="796"/>
      <c r="F2" s="796"/>
      <c r="G2" s="796"/>
      <c r="H2" s="796"/>
      <c r="I2" s="796"/>
      <c r="J2" s="796"/>
    </row>
    <row r="3" spans="1:10" x14ac:dyDescent="0.2">
      <c r="A3" s="796" t="s">
        <v>43</v>
      </c>
      <c r="B3" s="796"/>
      <c r="C3" s="796"/>
      <c r="D3" s="796"/>
      <c r="E3" s="796"/>
      <c r="F3" s="796"/>
      <c r="G3" s="796"/>
      <c r="H3" s="796"/>
      <c r="I3" s="796"/>
      <c r="J3" s="796"/>
    </row>
    <row r="4" spans="1:10" s="214" customFormat="1" ht="15.75" customHeigh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  <c r="J4" s="796"/>
    </row>
    <row r="5" spans="1:10" s="214" customFormat="1" ht="15.75" customHeight="1" x14ac:dyDescent="0.2">
      <c r="A5" s="801" t="s">
        <v>5</v>
      </c>
      <c r="B5" s="801"/>
      <c r="C5" s="801"/>
      <c r="D5" s="801"/>
      <c r="E5" s="801"/>
      <c r="F5" s="801"/>
      <c r="G5" s="801"/>
      <c r="H5" s="801"/>
      <c r="I5" s="801"/>
      <c r="J5" s="801"/>
    </row>
    <row r="6" spans="1:10" ht="15.75" x14ac:dyDescent="0.2">
      <c r="A6" s="801" t="str">
        <f>gestion!$B$58</f>
        <v>PATINEUR OU PATINEUSE DE TEST</v>
      </c>
      <c r="B6" s="801"/>
      <c r="C6" s="801"/>
      <c r="D6" s="801"/>
      <c r="E6" s="801"/>
      <c r="F6" s="801"/>
      <c r="G6" s="801"/>
      <c r="H6" s="801"/>
      <c r="I6" s="801"/>
      <c r="J6" s="801"/>
    </row>
    <row r="7" spans="1:10" ht="15.75" x14ac:dyDescent="0.2">
      <c r="A7" s="801" t="str">
        <f>gestion!$B$63</f>
        <v>PAS PLUS DE 10 ANS</v>
      </c>
      <c r="B7" s="801"/>
      <c r="C7" s="801"/>
      <c r="D7" s="801"/>
      <c r="E7" s="801"/>
      <c r="F7" s="801"/>
      <c r="G7" s="801"/>
      <c r="H7" s="801"/>
      <c r="I7" s="801"/>
      <c r="J7" s="801"/>
    </row>
    <row r="8" spans="1:10" x14ac:dyDescent="0.2">
      <c r="A8" s="210"/>
      <c r="B8" s="210"/>
      <c r="C8" s="210"/>
      <c r="D8" s="210"/>
      <c r="E8" s="210"/>
      <c r="F8" s="210"/>
      <c r="G8" s="210"/>
      <c r="H8" s="211"/>
      <c r="I8" s="210"/>
      <c r="J8" s="210"/>
    </row>
    <row r="9" spans="1:10" x14ac:dyDescent="0.2">
      <c r="A9" s="216" t="s">
        <v>48</v>
      </c>
      <c r="B9" s="790"/>
      <c r="C9" s="790"/>
      <c r="D9" s="790"/>
      <c r="E9" s="790"/>
      <c r="F9" s="800" t="s">
        <v>51</v>
      </c>
      <c r="G9" s="800"/>
      <c r="H9" s="807"/>
      <c r="I9" s="807"/>
      <c r="J9" s="807"/>
    </row>
    <row r="10" spans="1:10" x14ac:dyDescent="0.2">
      <c r="A10" s="216"/>
      <c r="B10" s="217"/>
      <c r="C10" s="217"/>
      <c r="D10" s="217"/>
      <c r="E10" s="217"/>
      <c r="F10" s="800"/>
      <c r="G10" s="800"/>
      <c r="H10" s="304"/>
      <c r="I10" s="305"/>
      <c r="J10" s="305"/>
    </row>
    <row r="11" spans="1:10" x14ac:dyDescent="0.2">
      <c r="A11" s="216" t="s">
        <v>74</v>
      </c>
      <c r="B11" s="790"/>
      <c r="C11" s="790"/>
      <c r="D11" s="790"/>
      <c r="E11" s="790"/>
      <c r="F11" s="800" t="s">
        <v>13</v>
      </c>
      <c r="G11" s="800"/>
      <c r="H11" s="807"/>
      <c r="I11" s="807"/>
      <c r="J11" s="807"/>
    </row>
    <row r="12" spans="1:10" x14ac:dyDescent="0.2">
      <c r="A12" s="367"/>
      <c r="B12" s="318"/>
      <c r="C12" s="318"/>
      <c r="D12" s="342"/>
      <c r="E12" s="342"/>
      <c r="F12" s="800"/>
      <c r="G12" s="800"/>
      <c r="H12" s="306"/>
      <c r="I12" s="306"/>
      <c r="J12" s="306"/>
    </row>
    <row r="13" spans="1:10" x14ac:dyDescent="0.2">
      <c r="A13" s="800" t="s">
        <v>50</v>
      </c>
      <c r="B13" s="800"/>
      <c r="C13" s="790">
        <f>'données a remplir'!E7</f>
        <v>0</v>
      </c>
      <c r="D13" s="790"/>
      <c r="E13" s="790"/>
      <c r="F13" s="808" t="s">
        <v>380</v>
      </c>
      <c r="G13" s="808"/>
      <c r="H13" s="807">
        <f>'données a remplir'!E6</f>
        <v>0</v>
      </c>
      <c r="I13" s="807" t="str">
        <f>+'données a remplir'!F6</f>
        <v/>
      </c>
      <c r="J13" s="807"/>
    </row>
    <row r="14" spans="1:10" s="357" customFormat="1" ht="20.25" x14ac:dyDescent="0.3">
      <c r="A14" s="891"/>
      <c r="B14" s="891"/>
      <c r="C14" s="891"/>
      <c r="D14" s="891"/>
      <c r="E14" s="891"/>
      <c r="F14" s="891"/>
      <c r="G14" s="891"/>
      <c r="H14" s="891"/>
      <c r="I14" s="891"/>
      <c r="J14" s="891"/>
    </row>
    <row r="15" spans="1:10" s="357" customFormat="1" x14ac:dyDescent="0.2">
      <c r="A15" s="356" t="s">
        <v>415</v>
      </c>
      <c r="B15" s="221"/>
      <c r="C15" s="221"/>
      <c r="D15" s="220"/>
      <c r="E15" s="222"/>
      <c r="F15" s="222"/>
      <c r="G15" s="210"/>
      <c r="H15" s="211"/>
      <c r="I15" s="210"/>
      <c r="J15" s="210"/>
    </row>
    <row r="16" spans="1:10" s="357" customFormat="1" x14ac:dyDescent="0.2">
      <c r="A16" s="945" t="str">
        <f>_xlfn.CONCAT(gestion!$B$141," ",gestion!$B$144," ",gestion!$Q$4)</f>
        <v>Limite d'age 10 ans ou moins au 31 décembre 2019</v>
      </c>
      <c r="B16" s="945"/>
      <c r="C16" s="945"/>
      <c r="D16" s="945"/>
      <c r="E16" s="945"/>
      <c r="F16" s="945"/>
      <c r="G16" s="945"/>
      <c r="H16" s="945"/>
      <c r="I16" s="945"/>
      <c r="J16" s="945"/>
    </row>
    <row r="17" spans="1:10" s="357" customFormat="1" x14ac:dyDescent="0.2">
      <c r="A17" s="945" t="str">
        <f>gestion!$B$145</f>
        <v>Chaque Club enverra 3 candidatures.</v>
      </c>
      <c r="B17" s="945"/>
      <c r="C17" s="945"/>
      <c r="D17" s="945"/>
      <c r="E17" s="945"/>
      <c r="F17" s="945"/>
      <c r="G17" s="945"/>
      <c r="H17" s="945"/>
      <c r="I17" s="945"/>
      <c r="J17" s="945"/>
    </row>
    <row r="19" spans="1:10" x14ac:dyDescent="0.2">
      <c r="A19" s="999" t="str">
        <f>gestion!$B$87</f>
        <v>STYLE LIBRE</v>
      </c>
      <c r="B19" s="999"/>
      <c r="C19" s="999"/>
      <c r="D19" s="999"/>
      <c r="G19" s="1010" t="str">
        <f>gestion!$B$82</f>
        <v>HABILETÉS DE PATINAGE</v>
      </c>
      <c r="H19" s="1010"/>
      <c r="I19" s="1010"/>
    </row>
    <row r="20" spans="1:10" x14ac:dyDescent="0.2">
      <c r="A20" s="1003" t="s">
        <v>426</v>
      </c>
      <c r="B20" s="1004"/>
      <c r="C20" s="1012" t="s">
        <v>18</v>
      </c>
      <c r="D20" s="1013"/>
      <c r="E20" s="1008" t="s">
        <v>29</v>
      </c>
      <c r="G20" s="1003" t="s">
        <v>426</v>
      </c>
      <c r="H20" s="1007"/>
      <c r="I20" s="1007" t="s">
        <v>18</v>
      </c>
      <c r="J20" s="1011" t="s">
        <v>29</v>
      </c>
    </row>
    <row r="21" spans="1:10" ht="13.5" thickBot="1" x14ac:dyDescent="0.25">
      <c r="A21" s="1005"/>
      <c r="B21" s="1006"/>
      <c r="C21" s="369" t="s">
        <v>529</v>
      </c>
      <c r="D21" s="543" t="s">
        <v>68</v>
      </c>
      <c r="E21" s="1009"/>
      <c r="G21" s="1005"/>
      <c r="H21" s="1006"/>
      <c r="I21" s="1006"/>
      <c r="J21" s="1009"/>
    </row>
    <row r="22" spans="1:10" ht="13.5" thickTop="1" x14ac:dyDescent="0.2">
      <c r="A22" s="770" t="str">
        <f>gestion!$P$17</f>
        <v>STAR 1</v>
      </c>
      <c r="B22" s="771"/>
      <c r="C22" s="627"/>
      <c r="D22" s="627"/>
      <c r="E22" s="370">
        <f>IF(AND(C22&gt;=36892,C22&lt;43831,D22&gt;=43466,D22&lt;43831),tableau!$B$22,0)</f>
        <v>0</v>
      </c>
      <c r="G22" s="770" t="str">
        <f>gestion!$P$17</f>
        <v>STAR 1</v>
      </c>
      <c r="H22" s="771"/>
      <c r="I22" s="627"/>
      <c r="J22" s="370">
        <f>IF(AND(I22&gt;=43466,I22&lt;43831),tableau!$H$22,0)</f>
        <v>0</v>
      </c>
    </row>
    <row r="23" spans="1:10" x14ac:dyDescent="0.2">
      <c r="A23" s="770" t="str">
        <f>gestion!$P$18</f>
        <v>STAR 2</v>
      </c>
      <c r="B23" s="771"/>
      <c r="C23" s="627"/>
      <c r="D23" s="627"/>
      <c r="E23" s="370">
        <f>IF(AND(C23&gt;=36892,C23&lt;43831,D23&gt;=43466,D23&lt;43831),tableau!$B$23,0)</f>
        <v>0</v>
      </c>
      <c r="G23" s="770" t="str">
        <f>gestion!$P$18</f>
        <v>STAR 2</v>
      </c>
      <c r="H23" s="771"/>
      <c r="I23" s="627"/>
      <c r="J23" s="370">
        <f>IF(AND(I23&gt;=43466,I23&lt;43831),tableau!$H$23,0)</f>
        <v>0</v>
      </c>
    </row>
    <row r="24" spans="1:10" x14ac:dyDescent="0.2">
      <c r="A24" s="770" t="str">
        <f>gestion!$P$19</f>
        <v>STAR 3</v>
      </c>
      <c r="B24" s="771"/>
      <c r="C24" s="627"/>
      <c r="D24" s="627"/>
      <c r="E24" s="370">
        <f>IF(AND(C24&gt;=36892,C24&lt;43831,D24&gt;=43466,D24&lt;43831),tableau!$B$24,0)</f>
        <v>0</v>
      </c>
      <c r="G24" s="770" t="str">
        <f>gestion!$P$19</f>
        <v>STAR 3</v>
      </c>
      <c r="H24" s="771"/>
      <c r="I24" s="627"/>
      <c r="J24" s="370">
        <f>IF(AND(I24&gt;=43466,I24&lt;43831),tableau!$H$24,0)</f>
        <v>0</v>
      </c>
    </row>
    <row r="25" spans="1:10" x14ac:dyDescent="0.2">
      <c r="A25" s="770" t="str">
        <f>gestion!$P$20</f>
        <v>STAR 4</v>
      </c>
      <c r="B25" s="771"/>
      <c r="C25" s="627"/>
      <c r="D25" s="627"/>
      <c r="E25" s="370">
        <f>IF(AND(C25&gt;=36892,C25&lt;43831,D25&gt;=43466,D25&lt;43831),tableau!$B$25,0)</f>
        <v>0</v>
      </c>
      <c r="G25" s="770" t="str">
        <f>gestion!$P$20</f>
        <v>STAR 4</v>
      </c>
      <c r="H25" s="771"/>
      <c r="I25" s="627"/>
      <c r="J25" s="370">
        <f>IF(AND(I25&gt;=43466,I25&lt;43831),tableau!$H$25,0)</f>
        <v>0</v>
      </c>
    </row>
    <row r="26" spans="1:10" x14ac:dyDescent="0.2">
      <c r="A26" s="770" t="str">
        <f>gestion!$P$21</f>
        <v>STAR 5</v>
      </c>
      <c r="B26" s="771"/>
      <c r="C26" s="627"/>
      <c r="D26" s="627"/>
      <c r="E26" s="370">
        <f>IF(AND(C26&gt;=36892,C26&lt;43831,D26&gt;=43466,D26&lt;43831),tableau!$B$26,0)</f>
        <v>0</v>
      </c>
      <c r="G26" s="770" t="str">
        <f>gestion!$P$21</f>
        <v>STAR 5</v>
      </c>
      <c r="H26" s="771"/>
      <c r="I26" s="627"/>
      <c r="J26" s="370">
        <f>IF(AND(I26&gt;=43466,I26&lt;43831),tableau!$H$26,0)</f>
        <v>0</v>
      </c>
    </row>
    <row r="27" spans="1:10" x14ac:dyDescent="0.2">
      <c r="A27" s="770" t="str">
        <f>gestion!$P$22</f>
        <v>STAR 6</v>
      </c>
      <c r="B27" s="771"/>
      <c r="C27" s="627"/>
      <c r="D27" s="627"/>
      <c r="E27" s="370">
        <f>IF(AND(C27&gt;=36892,C27&lt;43831,D27&gt;=43466,D27&lt;43831),tableau!$B$27,0)</f>
        <v>0</v>
      </c>
      <c r="G27" s="770" t="str">
        <f>gestion!$P$22</f>
        <v>STAR 6</v>
      </c>
      <c r="H27" s="771"/>
      <c r="I27" s="627"/>
      <c r="J27" s="370">
        <f>IF(AND(I27&gt;=43466,I27&lt;43831),tableau!$H$27,0)</f>
        <v>0</v>
      </c>
    </row>
    <row r="28" spans="1:10" x14ac:dyDescent="0.2">
      <c r="A28" s="770" t="str">
        <f>gestion!$P$23</f>
        <v>STAR 7</v>
      </c>
      <c r="B28" s="771"/>
      <c r="C28" s="627"/>
      <c r="D28" s="627"/>
      <c r="E28" s="370">
        <f>IF(AND(C28&gt;=36892,C28&lt;43831,D28&gt;=43466,D28&lt;43831),tableau!$B$27,0)</f>
        <v>0</v>
      </c>
      <c r="G28" s="770" t="str">
        <f>gestion!$P$23</f>
        <v>STAR 7</v>
      </c>
      <c r="H28" s="771"/>
      <c r="I28" s="627"/>
      <c r="J28" s="370">
        <f>IF(AND(I28&gt;=43466,I28&lt;43831),tableau!$H$27,0)</f>
        <v>0</v>
      </c>
    </row>
    <row r="29" spans="1:10" x14ac:dyDescent="0.2">
      <c r="A29" s="770" t="str">
        <f>gestion!$P$24</f>
        <v>Senior Bronze</v>
      </c>
      <c r="B29" s="771"/>
      <c r="C29" s="627"/>
      <c r="D29" s="627"/>
      <c r="E29" s="370">
        <f>IF(AND(C29&gt;=36892,C29&lt;43831,D29&gt;=43466,D29&lt;43831),tableau!$B$27,0)</f>
        <v>0</v>
      </c>
      <c r="G29" s="770" t="str">
        <f>gestion!$P$24</f>
        <v>Senior Bronze</v>
      </c>
      <c r="H29" s="771"/>
      <c r="I29" s="627"/>
      <c r="J29" s="370">
        <f>IF(AND(I29&gt;=43466,I29&lt;43831),tableau!$H$27,0)</f>
        <v>0</v>
      </c>
    </row>
    <row r="30" spans="1:10" x14ac:dyDescent="0.2">
      <c r="A30" s="770" t="str">
        <f>gestion!$P$25</f>
        <v>STAR 8</v>
      </c>
      <c r="B30" s="771"/>
      <c r="C30" s="627"/>
      <c r="D30" s="627"/>
      <c r="E30" s="370">
        <f>IF(AND(C30&gt;=36892,C30&lt;43831,D30&gt;=43466,D30&lt;43831),tableau!$B$28,0)</f>
        <v>0</v>
      </c>
      <c r="G30" s="770" t="str">
        <f>gestion!$P$25</f>
        <v>STAR 8</v>
      </c>
      <c r="H30" s="771"/>
      <c r="I30" s="627"/>
      <c r="J30" s="370">
        <f>IF(AND(I30&gt;=43466,I30&lt;43831),tableau!$H$28,0)</f>
        <v>0</v>
      </c>
    </row>
    <row r="31" spans="1:10" x14ac:dyDescent="0.2">
      <c r="A31" s="770" t="str">
        <f>gestion!$P$26</f>
        <v>STAR 9</v>
      </c>
      <c r="B31" s="771"/>
      <c r="C31" s="627"/>
      <c r="D31" s="627"/>
      <c r="E31" s="370">
        <f>IF(AND(C31&gt;=36892,C31&lt;43831,D31&gt;=43466,D31&lt;43831),tableau!$B$28,0)</f>
        <v>0</v>
      </c>
      <c r="G31" s="770" t="str">
        <f>gestion!$P$26</f>
        <v>STAR 9</v>
      </c>
      <c r="H31" s="771"/>
      <c r="I31" s="627"/>
      <c r="J31" s="370">
        <f>IF(AND(I31&gt;=43466,I31&lt;43831),tableau!$H$28,0)</f>
        <v>0</v>
      </c>
    </row>
    <row r="32" spans="1:10" x14ac:dyDescent="0.2">
      <c r="A32" s="770" t="str">
        <f>gestion!$P$27</f>
        <v>Junior Argent</v>
      </c>
      <c r="B32" s="771"/>
      <c r="C32" s="627"/>
      <c r="D32" s="627"/>
      <c r="E32" s="370">
        <f>IF(AND(C32&gt;=36892,C32&lt;43831,D32&gt;=43466,D32&lt;43831),tableau!$B$28,0)</f>
        <v>0</v>
      </c>
      <c r="G32" s="770" t="str">
        <f>gestion!$P$27</f>
        <v>Junior Argent</v>
      </c>
      <c r="H32" s="771"/>
      <c r="I32" s="627"/>
      <c r="J32" s="370">
        <f>IF(AND(I32&gt;=43466,I32&lt;43831),tableau!$H$28,0)</f>
        <v>0</v>
      </c>
    </row>
    <row r="33" spans="1:13" x14ac:dyDescent="0.2">
      <c r="A33" s="770" t="str">
        <f>gestion!$P$28</f>
        <v>STAR 10</v>
      </c>
      <c r="B33" s="771"/>
      <c r="C33" s="627"/>
      <c r="D33" s="627"/>
      <c r="E33" s="370">
        <f>IF(AND(C33&gt;=36892,C33&lt;43831,D33&gt;=43466,D33&lt;43831),tableau!$B$29,0)</f>
        <v>0</v>
      </c>
      <c r="G33" s="770" t="str">
        <f>gestion!$P$28</f>
        <v>STAR 10</v>
      </c>
      <c r="H33" s="771"/>
      <c r="I33" s="627"/>
      <c r="J33" s="370">
        <f>IF(AND(I33&gt;=43466,I33&lt;43831),tableau!$H$29,0)</f>
        <v>0</v>
      </c>
    </row>
    <row r="34" spans="1:13" x14ac:dyDescent="0.2">
      <c r="A34" s="770" t="str">
        <f>gestion!$P$29</f>
        <v>Senior Argent</v>
      </c>
      <c r="B34" s="771"/>
      <c r="C34" s="627"/>
      <c r="D34" s="627"/>
      <c r="E34" s="370">
        <f>IF(AND(C34&gt;=36892,C34&lt;43831,D34&gt;=43466,D34&lt;43831),tableau!$B$29,0)</f>
        <v>0</v>
      </c>
      <c r="G34" s="770" t="str">
        <f>gestion!$P$29</f>
        <v>Senior Argent</v>
      </c>
      <c r="H34" s="771"/>
      <c r="I34" s="627"/>
      <c r="J34" s="370">
        <f>IF(AND(I34&gt;=43466,I34&lt;43831),tableau!$H$29,0)</f>
        <v>0</v>
      </c>
    </row>
    <row r="35" spans="1:13" x14ac:dyDescent="0.2">
      <c r="A35" s="770" t="str">
        <f>gestion!$P$30</f>
        <v>Or</v>
      </c>
      <c r="B35" s="771"/>
      <c r="C35" s="627"/>
      <c r="D35" s="627"/>
      <c r="E35" s="370">
        <f>IF(AND(C35&gt;=36892,C35&lt;43831,D35&gt;=43466,D35&lt;43831),tableau!$B$30,0)</f>
        <v>0</v>
      </c>
      <c r="G35" s="770" t="str">
        <f>gestion!$P$30</f>
        <v>Or</v>
      </c>
      <c r="H35" s="771"/>
      <c r="I35" s="627"/>
      <c r="J35" s="370">
        <f>IF(AND(I35&gt;=43466,I35&lt;43831),tableau!$H$30,0)</f>
        <v>0</v>
      </c>
    </row>
    <row r="36" spans="1:13" x14ac:dyDescent="0.2">
      <c r="A36" s="990" t="s">
        <v>421</v>
      </c>
      <c r="B36" s="991"/>
      <c r="C36" s="991"/>
      <c r="D36" s="992"/>
      <c r="E36" s="373">
        <f>SUM(E22:E35)</f>
        <v>0</v>
      </c>
      <c r="G36" s="990" t="s">
        <v>421</v>
      </c>
      <c r="H36" s="991"/>
      <c r="I36" s="992"/>
      <c r="J36" s="373">
        <f>SUM(J22:J35)</f>
        <v>0</v>
      </c>
    </row>
    <row r="37" spans="1:13" x14ac:dyDescent="0.2">
      <c r="A37" s="522"/>
      <c r="B37" s="522"/>
      <c r="C37" s="522"/>
      <c r="D37" s="474"/>
    </row>
    <row r="38" spans="1:13" ht="12" customHeight="1" x14ac:dyDescent="0.2">
      <c r="G38" s="264"/>
      <c r="H38" s="264"/>
      <c r="I38" s="264"/>
      <c r="J38" s="264"/>
    </row>
    <row r="40" spans="1:13" s="264" customFormat="1" x14ac:dyDescent="0.2">
      <c r="A40" s="621" t="str">
        <f>gestion!$M$83</f>
        <v>PATINAGE D’INTERPRÉTATION/ARTISTIQUE </v>
      </c>
      <c r="B40" s="621"/>
      <c r="C40" s="621"/>
      <c r="D40" s="621"/>
      <c r="E40" s="374" t="str">
        <f>gestion!B85</f>
        <v>simple</v>
      </c>
      <c r="G40" s="622" t="str">
        <f>gestion!$B$83</f>
        <v>PATINAGE D'INTERPRÉTATION</v>
      </c>
      <c r="H40" s="622"/>
      <c r="I40" s="622"/>
      <c r="J40" s="374" t="str">
        <f>gestion!M86</f>
        <v>couple</v>
      </c>
      <c r="K40" s="212"/>
      <c r="L40" s="212"/>
      <c r="M40" s="212"/>
    </row>
    <row r="41" spans="1:13" ht="13.5" thickBot="1" x14ac:dyDescent="0.25">
      <c r="A41" s="1000" t="s">
        <v>426</v>
      </c>
      <c r="B41" s="1001"/>
      <c r="C41" s="1002" t="s">
        <v>18</v>
      </c>
      <c r="D41" s="1001"/>
      <c r="E41" s="375" t="s">
        <v>29</v>
      </c>
      <c r="G41" s="623" t="s">
        <v>426</v>
      </c>
      <c r="H41" s="488"/>
      <c r="I41" s="546" t="s">
        <v>18</v>
      </c>
      <c r="J41" s="375" t="s">
        <v>29</v>
      </c>
    </row>
    <row r="42" spans="1:13" ht="13.5" thickTop="1" x14ac:dyDescent="0.2">
      <c r="A42" s="997" t="str">
        <f>tableau!$A$34</f>
        <v>Introduction</v>
      </c>
      <c r="B42" s="998"/>
      <c r="C42" s="1014"/>
      <c r="D42" s="1015"/>
      <c r="E42" s="370">
        <f>IF(AND(C42&gt;=43466,C42&lt;43831),tableau!$B$34,0)</f>
        <v>0</v>
      </c>
      <c r="G42" s="997" t="str">
        <f>tableau!$A$34</f>
        <v>Introduction</v>
      </c>
      <c r="H42" s="998"/>
      <c r="I42" s="627"/>
      <c r="J42" s="370">
        <f>IF(AND(I42&gt;=43466,I42&lt;43831),tableau!$B$34,0)</f>
        <v>0</v>
      </c>
    </row>
    <row r="43" spans="1:13" x14ac:dyDescent="0.2">
      <c r="A43" s="988" t="str">
        <f>tableau!$A$35</f>
        <v>Bronze</v>
      </c>
      <c r="B43" s="989"/>
      <c r="C43" s="1016"/>
      <c r="D43" s="1017"/>
      <c r="E43" s="371">
        <f>IF(AND(C43&gt;=43466,C43&lt;43831),tableau!$B$35,0)</f>
        <v>0</v>
      </c>
      <c r="G43" s="988" t="str">
        <f>tableau!$A$35</f>
        <v>Bronze</v>
      </c>
      <c r="H43" s="989"/>
      <c r="I43" s="627"/>
      <c r="J43" s="371">
        <f>IF(AND(I43&gt;=43466,I43&lt;43831),tableau!$B$35,0)</f>
        <v>0</v>
      </c>
    </row>
    <row r="44" spans="1:13" x14ac:dyDescent="0.2">
      <c r="A44" s="988" t="str">
        <f>tableau!$A$36</f>
        <v>Argent</v>
      </c>
      <c r="B44" s="989"/>
      <c r="C44" s="1016"/>
      <c r="D44" s="1017"/>
      <c r="E44" s="371">
        <f>IF(AND(C44&gt;=43466,C44&lt;43831),tableau!$B$36,0)</f>
        <v>0</v>
      </c>
      <c r="G44" s="988" t="str">
        <f>tableau!$A$36</f>
        <v>Argent</v>
      </c>
      <c r="H44" s="989"/>
      <c r="I44" s="627"/>
      <c r="J44" s="371">
        <f>IF(AND(I44&gt;=43466,I44&lt;43831),tableau!$B$36,0)</f>
        <v>0</v>
      </c>
    </row>
    <row r="45" spans="1:13" x14ac:dyDescent="0.2">
      <c r="A45" s="988" t="str">
        <f>tableau!$A$37</f>
        <v>Or</v>
      </c>
      <c r="B45" s="989"/>
      <c r="C45" s="1016"/>
      <c r="D45" s="1017"/>
      <c r="E45" s="372">
        <f>IF(AND(C45&gt;=43466,C45&lt;43831),tableau!$B$37,0)</f>
        <v>0</v>
      </c>
      <c r="G45" s="988" t="str">
        <f>tableau!$A$37</f>
        <v>Or</v>
      </c>
      <c r="H45" s="989"/>
      <c r="I45" s="627"/>
      <c r="J45" s="372">
        <f>IF(AND(I45&gt;=43466,I45&lt;43831),tableau!$B$37,0)</f>
        <v>0</v>
      </c>
    </row>
    <row r="46" spans="1:13" x14ac:dyDescent="0.2">
      <c r="A46" s="990" t="s">
        <v>421</v>
      </c>
      <c r="B46" s="991"/>
      <c r="C46" s="991"/>
      <c r="D46" s="991"/>
      <c r="E46" s="489">
        <f>SUM(E42:E45)</f>
        <v>0</v>
      </c>
      <c r="G46" s="990" t="s">
        <v>421</v>
      </c>
      <c r="H46" s="991"/>
      <c r="I46" s="991"/>
      <c r="J46" s="489">
        <f>SUM(J42:J45)</f>
        <v>0</v>
      </c>
    </row>
    <row r="48" spans="1:13" x14ac:dyDescent="0.2">
      <c r="F48" s="473"/>
    </row>
    <row r="49" spans="1:12" ht="13.5" thickBot="1" x14ac:dyDescent="0.25">
      <c r="D49" s="547" t="s">
        <v>466</v>
      </c>
      <c r="E49" s="548"/>
      <c r="F49" s="548"/>
      <c r="G49" s="376" t="s">
        <v>467</v>
      </c>
    </row>
    <row r="50" spans="1:12" ht="13.5" thickTop="1" x14ac:dyDescent="0.2">
      <c r="D50" s="549" t="str">
        <f>gestion!$B$87</f>
        <v>STYLE LIBRE</v>
      </c>
      <c r="E50" s="550"/>
      <c r="F50" s="550"/>
      <c r="G50" s="370">
        <f>E36</f>
        <v>0</v>
      </c>
    </row>
    <row r="51" spans="1:12" x14ac:dyDescent="0.2">
      <c r="D51" s="491" t="str">
        <f>gestion!$B$82</f>
        <v>HABILETÉS DE PATINAGE</v>
      </c>
      <c r="E51" s="492"/>
      <c r="F51" s="492"/>
      <c r="G51" s="371">
        <f>J36</f>
        <v>0</v>
      </c>
    </row>
    <row r="52" spans="1:12" x14ac:dyDescent="0.2">
      <c r="D52" s="491" t="str">
        <f>gestion!$B$83</f>
        <v>PATINAGE D'INTERPRÉTATION</v>
      </c>
      <c r="E52" s="492"/>
      <c r="F52" s="492"/>
      <c r="G52" s="372">
        <f>E46+J46</f>
        <v>0</v>
      </c>
    </row>
    <row r="53" spans="1:12" x14ac:dyDescent="0.2">
      <c r="D53" s="544" t="s">
        <v>468</v>
      </c>
      <c r="E53" s="545"/>
      <c r="F53" s="545"/>
      <c r="G53" s="373">
        <f>SUM(G50:G52)</f>
        <v>0</v>
      </c>
    </row>
    <row r="56" spans="1:12" x14ac:dyDescent="0.2">
      <c r="A56" s="255" t="str">
        <f>+gestion!$B$81</f>
        <v>N.B. :  Joindre une copie très lisible des parties du sommaire de test ou de la certification.</v>
      </c>
      <c r="B56" s="255"/>
      <c r="C56" s="255"/>
      <c r="D56" s="255"/>
      <c r="E56" s="255"/>
      <c r="F56" s="255"/>
      <c r="G56" s="255"/>
      <c r="H56" s="255"/>
      <c r="I56" s="255"/>
      <c r="J56" s="255"/>
    </row>
    <row r="57" spans="1:12" x14ac:dyDescent="0.2">
      <c r="A57" s="210"/>
      <c r="B57" s="210"/>
      <c r="C57" s="210"/>
      <c r="D57" s="210"/>
      <c r="E57" s="210"/>
      <c r="F57" s="210"/>
      <c r="G57" s="210"/>
      <c r="H57" s="210"/>
      <c r="I57" s="210"/>
      <c r="J57" s="210"/>
    </row>
    <row r="58" spans="1:12" x14ac:dyDescent="0.2">
      <c r="B58" s="210"/>
      <c r="C58" s="580" t="s">
        <v>52</v>
      </c>
      <c r="D58" s="580"/>
      <c r="E58" s="210"/>
      <c r="F58" s="325" t="str">
        <f>+'données a remplir'!$F$8</f>
        <v/>
      </c>
      <c r="G58" s="325"/>
      <c r="H58" s="325"/>
      <c r="I58" s="361"/>
      <c r="J58" s="361"/>
      <c r="K58" s="210"/>
      <c r="L58" s="210"/>
    </row>
    <row r="59" spans="1:12" x14ac:dyDescent="0.2">
      <c r="B59" s="210"/>
      <c r="C59" s="580"/>
      <c r="D59" s="245"/>
      <c r="E59" s="210"/>
      <c r="F59" s="245"/>
      <c r="G59" s="245"/>
      <c r="H59" s="245"/>
      <c r="I59" s="221"/>
      <c r="J59" s="221"/>
      <c r="K59" s="210"/>
      <c r="L59" s="210"/>
    </row>
    <row r="60" spans="1:12" x14ac:dyDescent="0.2">
      <c r="B60" s="210"/>
      <c r="C60" s="580" t="s">
        <v>53</v>
      </c>
      <c r="D60" s="580"/>
      <c r="E60" s="210"/>
      <c r="F60" s="325" t="str">
        <f>+'données a remplir'!$F$9</f>
        <v/>
      </c>
      <c r="G60" s="325"/>
      <c r="H60" s="325"/>
      <c r="I60" s="361"/>
      <c r="J60" s="361"/>
      <c r="K60" s="210"/>
    </row>
    <row r="61" spans="1:12" x14ac:dyDescent="0.2">
      <c r="B61" s="210"/>
      <c r="C61" s="580"/>
      <c r="D61" s="245"/>
      <c r="E61" s="210"/>
      <c r="F61" s="245"/>
      <c r="G61" s="245"/>
      <c r="H61" s="245"/>
      <c r="I61" s="221"/>
      <c r="J61" s="221"/>
      <c r="K61" s="210"/>
    </row>
    <row r="62" spans="1:12" x14ac:dyDescent="0.2">
      <c r="B62" s="210"/>
      <c r="C62" s="580" t="s">
        <v>54</v>
      </c>
      <c r="D62" s="580"/>
      <c r="E62" s="210"/>
      <c r="F62" s="325" t="str">
        <f>+'données a remplir'!$F$10</f>
        <v/>
      </c>
      <c r="G62" s="325"/>
      <c r="H62" s="325"/>
      <c r="I62" s="361"/>
      <c r="J62" s="361"/>
      <c r="K62" s="210"/>
    </row>
  </sheetData>
  <sheetProtection algorithmName="SHA-512" hashValue="U3qh8KjIDnxz9Dd6ezVfZ31f2i7ac6yZEOr3O7ua8CB9xJO9HyFFda4BLvzjtW/PZouITFtyPeeTEm7ay7v+fA==" saltValue="fYI4JcYrUF4+Bnb3ELy5NA==" spinCount="100000" sheet="1" objects="1" scenarios="1"/>
  <protectedRanges>
    <protectedRange sqref="B9:E11 H9:J11" name="Plage1_3"/>
    <protectedRange sqref="I22:I35 I42:I45 C42:D45" name="Plage2_1"/>
    <protectedRange sqref="C22:D35" name="Plage2_1_1"/>
  </protectedRanges>
  <mergeCells count="75">
    <mergeCell ref="A43:B43"/>
    <mergeCell ref="C43:D43"/>
    <mergeCell ref="G43:H43"/>
    <mergeCell ref="A46:D46"/>
    <mergeCell ref="G46:I46"/>
    <mergeCell ref="A44:B44"/>
    <mergeCell ref="C44:D44"/>
    <mergeCell ref="G44:H44"/>
    <mergeCell ref="A45:B45"/>
    <mergeCell ref="C45:D45"/>
    <mergeCell ref="G45:H45"/>
    <mergeCell ref="A41:B41"/>
    <mergeCell ref="C41:D41"/>
    <mergeCell ref="A42:B42"/>
    <mergeCell ref="C42:D42"/>
    <mergeCell ref="G42:H42"/>
    <mergeCell ref="A34:B34"/>
    <mergeCell ref="G34:H34"/>
    <mergeCell ref="A35:B35"/>
    <mergeCell ref="G35:H35"/>
    <mergeCell ref="A36:D36"/>
    <mergeCell ref="G36:I36"/>
    <mergeCell ref="A29:B29"/>
    <mergeCell ref="G29:H29"/>
    <mergeCell ref="A30:B30"/>
    <mergeCell ref="G30:H30"/>
    <mergeCell ref="A26:B26"/>
    <mergeCell ref="G26:H26"/>
    <mergeCell ref="A27:B27"/>
    <mergeCell ref="G27:H27"/>
    <mergeCell ref="A28:B28"/>
    <mergeCell ref="G28:H28"/>
    <mergeCell ref="A32:B32"/>
    <mergeCell ref="G32:H32"/>
    <mergeCell ref="A33:B33"/>
    <mergeCell ref="G33:H33"/>
    <mergeCell ref="A31:B31"/>
    <mergeCell ref="G31:H31"/>
    <mergeCell ref="A23:B23"/>
    <mergeCell ref="G23:H23"/>
    <mergeCell ref="A24:B24"/>
    <mergeCell ref="G24:H24"/>
    <mergeCell ref="A25:B25"/>
    <mergeCell ref="G25:H25"/>
    <mergeCell ref="F12:G12"/>
    <mergeCell ref="A20:B21"/>
    <mergeCell ref="G20:H21"/>
    <mergeCell ref="A19:D19"/>
    <mergeCell ref="C13:E13"/>
    <mergeCell ref="G19:I19"/>
    <mergeCell ref="A22:B22"/>
    <mergeCell ref="G22:H22"/>
    <mergeCell ref="J20:J21"/>
    <mergeCell ref="A13:B13"/>
    <mergeCell ref="F13:G13"/>
    <mergeCell ref="H13:J13"/>
    <mergeCell ref="A14:J14"/>
    <mergeCell ref="A16:J16"/>
    <mergeCell ref="C20:D20"/>
    <mergeCell ref="E20:E21"/>
    <mergeCell ref="I20:I21"/>
    <mergeCell ref="A17:J17"/>
    <mergeCell ref="A7:J7"/>
    <mergeCell ref="F9:G9"/>
    <mergeCell ref="H9:J9"/>
    <mergeCell ref="F10:G10"/>
    <mergeCell ref="F11:G11"/>
    <mergeCell ref="H11:J11"/>
    <mergeCell ref="B9:E9"/>
    <mergeCell ref="B11:E11"/>
    <mergeCell ref="A2:J2"/>
    <mergeCell ref="A3:J3"/>
    <mergeCell ref="A4:J4"/>
    <mergeCell ref="A5:J5"/>
    <mergeCell ref="A6:J6"/>
  </mergeCells>
  <printOptions horizontalCentered="1"/>
  <pageMargins left="0" right="0" top="0.55118110236220474" bottom="0.55118110236220474" header="0.31496062992125984" footer="0.31496062992125984"/>
  <pageSetup scale="83" orientation="portrait" r:id="rId1"/>
  <headerFooter>
    <oddHeader>&amp;LLauréats 2019</oddHeader>
    <oddFooter>&amp;LCandidat 2&amp;C&amp;14PATINAGE LAURENTIDES&amp;R&amp;A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>
    <tabColor rgb="FF92D050"/>
  </sheetPr>
  <dimension ref="A1:M62"/>
  <sheetViews>
    <sheetView showGridLines="0" tabSelected="1" zoomScaleNormal="100" workbookViewId="0">
      <selection activeCell="B9" sqref="B9:E9"/>
    </sheetView>
  </sheetViews>
  <sheetFormatPr baseColWidth="10" defaultRowHeight="12.75" x14ac:dyDescent="0.2"/>
  <cols>
    <col min="1" max="1" width="15.7109375" style="212" customWidth="1"/>
    <col min="2" max="2" width="8.28515625" style="212" customWidth="1"/>
    <col min="3" max="4" width="13" style="212" customWidth="1"/>
    <col min="5" max="5" width="8.140625" style="212" customWidth="1"/>
    <col min="6" max="6" width="15.140625" style="212" customWidth="1"/>
    <col min="7" max="7" width="10" style="212" customWidth="1"/>
    <col min="8" max="8" width="14.140625" style="212" customWidth="1"/>
    <col min="9" max="9" width="13" style="212" customWidth="1"/>
    <col min="10" max="16384" width="11.42578125" style="212"/>
  </cols>
  <sheetData>
    <row r="1" spans="1:10" x14ac:dyDescent="0.2">
      <c r="A1" s="209"/>
      <c r="B1" s="209"/>
      <c r="C1" s="209"/>
      <c r="D1" s="209"/>
      <c r="E1" s="209"/>
      <c r="F1" s="209"/>
      <c r="G1" s="210"/>
      <c r="H1" s="211"/>
      <c r="I1" s="210"/>
      <c r="J1" s="210"/>
    </row>
    <row r="2" spans="1:10" x14ac:dyDescent="0.2">
      <c r="A2" s="796" t="s">
        <v>14</v>
      </c>
      <c r="B2" s="796"/>
      <c r="C2" s="796"/>
      <c r="D2" s="796"/>
      <c r="E2" s="796"/>
      <c r="F2" s="796"/>
      <c r="G2" s="796"/>
      <c r="H2" s="796"/>
      <c r="I2" s="796"/>
      <c r="J2" s="796"/>
    </row>
    <row r="3" spans="1:10" x14ac:dyDescent="0.2">
      <c r="A3" s="796" t="s">
        <v>43</v>
      </c>
      <c r="B3" s="796"/>
      <c r="C3" s="796"/>
      <c r="D3" s="796"/>
      <c r="E3" s="796"/>
      <c r="F3" s="796"/>
      <c r="G3" s="796"/>
      <c r="H3" s="796"/>
      <c r="I3" s="796"/>
      <c r="J3" s="796"/>
    </row>
    <row r="4" spans="1:10" s="214" customFormat="1" ht="15.75" customHeigh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  <c r="J4" s="796"/>
    </row>
    <row r="5" spans="1:10" s="214" customFormat="1" ht="15.75" customHeight="1" x14ac:dyDescent="0.2">
      <c r="A5" s="801" t="s">
        <v>5</v>
      </c>
      <c r="B5" s="801"/>
      <c r="C5" s="801"/>
      <c r="D5" s="801"/>
      <c r="E5" s="801"/>
      <c r="F5" s="801"/>
      <c r="G5" s="801"/>
      <c r="H5" s="801"/>
      <c r="I5" s="801"/>
      <c r="J5" s="801"/>
    </row>
    <row r="6" spans="1:10" ht="15.75" x14ac:dyDescent="0.2">
      <c r="A6" s="801" t="str">
        <f>gestion!$B$58</f>
        <v>PATINEUR OU PATINEUSE DE TEST</v>
      </c>
      <c r="B6" s="801"/>
      <c r="C6" s="801"/>
      <c r="D6" s="801"/>
      <c r="E6" s="801"/>
      <c r="F6" s="801"/>
      <c r="G6" s="801"/>
      <c r="H6" s="801"/>
      <c r="I6" s="801"/>
      <c r="J6" s="801"/>
    </row>
    <row r="7" spans="1:10" ht="15.75" x14ac:dyDescent="0.2">
      <c r="A7" s="801" t="str">
        <f>gestion!$B$63</f>
        <v>PAS PLUS DE 10 ANS</v>
      </c>
      <c r="B7" s="801"/>
      <c r="C7" s="801"/>
      <c r="D7" s="801"/>
      <c r="E7" s="801"/>
      <c r="F7" s="801"/>
      <c r="G7" s="801"/>
      <c r="H7" s="801"/>
      <c r="I7" s="801"/>
      <c r="J7" s="801"/>
    </row>
    <row r="8" spans="1:10" x14ac:dyDescent="0.2">
      <c r="A8" s="210"/>
      <c r="B8" s="210"/>
      <c r="C8" s="210"/>
      <c r="D8" s="210"/>
      <c r="E8" s="210"/>
      <c r="F8" s="210"/>
      <c r="G8" s="210"/>
      <c r="H8" s="211"/>
      <c r="I8" s="210"/>
      <c r="J8" s="210"/>
    </row>
    <row r="9" spans="1:10" x14ac:dyDescent="0.2">
      <c r="A9" s="216" t="s">
        <v>48</v>
      </c>
      <c r="B9" s="790"/>
      <c r="C9" s="790"/>
      <c r="D9" s="790"/>
      <c r="E9" s="790"/>
      <c r="F9" s="800" t="s">
        <v>51</v>
      </c>
      <c r="G9" s="800"/>
      <c r="H9" s="850"/>
      <c r="I9" s="850"/>
      <c r="J9" s="850"/>
    </row>
    <row r="10" spans="1:10" x14ac:dyDescent="0.2">
      <c r="A10" s="216"/>
      <c r="B10" s="217"/>
      <c r="C10" s="217"/>
      <c r="D10" s="217"/>
      <c r="E10" s="217"/>
      <c r="F10" s="800"/>
      <c r="G10" s="800"/>
      <c r="H10" s="340"/>
      <c r="I10" s="218"/>
      <c r="J10" s="218"/>
    </row>
    <row r="11" spans="1:10" x14ac:dyDescent="0.2">
      <c r="A11" s="216" t="s">
        <v>74</v>
      </c>
      <c r="B11" s="790"/>
      <c r="C11" s="790"/>
      <c r="D11" s="790"/>
      <c r="E11" s="790"/>
      <c r="F11" s="800" t="s">
        <v>13</v>
      </c>
      <c r="G11" s="800"/>
      <c r="H11" s="850"/>
      <c r="I11" s="850"/>
      <c r="J11" s="850"/>
    </row>
    <row r="12" spans="1:10" x14ac:dyDescent="0.2">
      <c r="A12" s="367"/>
      <c r="B12" s="318"/>
      <c r="C12" s="318"/>
      <c r="D12" s="342"/>
      <c r="E12" s="342"/>
      <c r="F12" s="800"/>
      <c r="G12" s="800"/>
      <c r="H12" s="210"/>
      <c r="I12" s="210"/>
      <c r="J12" s="210"/>
    </row>
    <row r="13" spans="1:10" x14ac:dyDescent="0.2">
      <c r="A13" s="800" t="s">
        <v>50</v>
      </c>
      <c r="B13" s="800"/>
      <c r="C13" s="790">
        <f>'données a remplir'!E7</f>
        <v>0</v>
      </c>
      <c r="D13" s="790"/>
      <c r="E13" s="790"/>
      <c r="F13" s="808" t="s">
        <v>380</v>
      </c>
      <c r="G13" s="808"/>
      <c r="H13" s="850">
        <f>'données a remplir'!E6</f>
        <v>0</v>
      </c>
      <c r="I13" s="850" t="str">
        <f>+'données a remplir'!F6</f>
        <v/>
      </c>
      <c r="J13" s="850"/>
    </row>
    <row r="14" spans="1:10" s="357" customFormat="1" ht="20.25" x14ac:dyDescent="0.3">
      <c r="A14" s="891"/>
      <c r="B14" s="891"/>
      <c r="C14" s="891"/>
      <c r="D14" s="891"/>
      <c r="E14" s="891"/>
      <c r="F14" s="891"/>
      <c r="G14" s="891"/>
      <c r="H14" s="891"/>
      <c r="I14" s="891"/>
      <c r="J14" s="891"/>
    </row>
    <row r="15" spans="1:10" s="357" customFormat="1" x14ac:dyDescent="0.2">
      <c r="A15" s="356" t="s">
        <v>415</v>
      </c>
      <c r="B15" s="221"/>
      <c r="C15" s="221"/>
      <c r="D15" s="220"/>
      <c r="E15" s="222"/>
      <c r="F15" s="222"/>
      <c r="G15" s="210"/>
      <c r="H15" s="211"/>
      <c r="I15" s="210"/>
      <c r="J15" s="210"/>
    </row>
    <row r="16" spans="1:10" s="357" customFormat="1" x14ac:dyDescent="0.2">
      <c r="A16" s="945" t="str">
        <f>_xlfn.CONCAT(gestion!$B$141," ",gestion!$B$144," ",gestion!$Q$4)</f>
        <v>Limite d'age 10 ans ou moins au 31 décembre 2019</v>
      </c>
      <c r="B16" s="945"/>
      <c r="C16" s="945"/>
      <c r="D16" s="945"/>
      <c r="E16" s="945"/>
      <c r="F16" s="945"/>
      <c r="G16" s="945"/>
      <c r="H16" s="945"/>
      <c r="I16" s="945"/>
      <c r="J16" s="945"/>
    </row>
    <row r="17" spans="1:10" s="357" customFormat="1" x14ac:dyDescent="0.2">
      <c r="A17" s="945" t="str">
        <f>gestion!$B$145</f>
        <v>Chaque Club enverra 3 candidatures.</v>
      </c>
      <c r="B17" s="945"/>
      <c r="C17" s="945"/>
      <c r="D17" s="945"/>
      <c r="E17" s="945"/>
      <c r="F17" s="945"/>
      <c r="G17" s="945"/>
      <c r="H17" s="945"/>
      <c r="I17" s="945"/>
      <c r="J17" s="945"/>
    </row>
    <row r="19" spans="1:10" x14ac:dyDescent="0.2">
      <c r="A19" s="999" t="str">
        <f>gestion!$B$87</f>
        <v>STYLE LIBRE</v>
      </c>
      <c r="B19" s="999"/>
      <c r="C19" s="999"/>
      <c r="D19" s="999"/>
      <c r="G19" s="1010" t="str">
        <f>gestion!$B$82</f>
        <v>HABILETÉS DE PATINAGE</v>
      </c>
      <c r="H19" s="1010"/>
      <c r="I19" s="1010"/>
    </row>
    <row r="20" spans="1:10" x14ac:dyDescent="0.2">
      <c r="A20" s="1003" t="s">
        <v>426</v>
      </c>
      <c r="B20" s="1004"/>
      <c r="C20" s="1012" t="s">
        <v>18</v>
      </c>
      <c r="D20" s="1013"/>
      <c r="E20" s="1008" t="s">
        <v>29</v>
      </c>
      <c r="G20" s="1003" t="s">
        <v>426</v>
      </c>
      <c r="H20" s="1007"/>
      <c r="I20" s="1007" t="s">
        <v>18</v>
      </c>
      <c r="J20" s="1011" t="s">
        <v>29</v>
      </c>
    </row>
    <row r="21" spans="1:10" ht="13.5" thickBot="1" x14ac:dyDescent="0.25">
      <c r="A21" s="1005"/>
      <c r="B21" s="1006"/>
      <c r="C21" s="369" t="s">
        <v>529</v>
      </c>
      <c r="D21" s="543" t="s">
        <v>68</v>
      </c>
      <c r="E21" s="1009"/>
      <c r="G21" s="1005"/>
      <c r="H21" s="1006"/>
      <c r="I21" s="1006"/>
      <c r="J21" s="1009"/>
    </row>
    <row r="22" spans="1:10" ht="13.5" thickTop="1" x14ac:dyDescent="0.2">
      <c r="A22" s="770" t="str">
        <f>gestion!$P$17</f>
        <v>STAR 1</v>
      </c>
      <c r="B22" s="771"/>
      <c r="C22" s="627"/>
      <c r="D22" s="627"/>
      <c r="E22" s="370">
        <f>IF(AND(C22&gt;=36892,C22&lt;43831,D22&gt;=43466,D22&lt;43831),tableau!$B$22,0)</f>
        <v>0</v>
      </c>
      <c r="G22" s="770" t="str">
        <f>gestion!$P$17</f>
        <v>STAR 1</v>
      </c>
      <c r="H22" s="771"/>
      <c r="I22" s="627"/>
      <c r="J22" s="370">
        <f>IF(AND(I22&gt;=43466,I22&lt;43831),tableau!$H$22,0)</f>
        <v>0</v>
      </c>
    </row>
    <row r="23" spans="1:10" x14ac:dyDescent="0.2">
      <c r="A23" s="770" t="str">
        <f>gestion!$P$18</f>
        <v>STAR 2</v>
      </c>
      <c r="B23" s="771"/>
      <c r="C23" s="627"/>
      <c r="D23" s="627"/>
      <c r="E23" s="370">
        <f>IF(AND(C23&gt;=36892,C23&lt;43831,D23&gt;=43466,D23&lt;43831),tableau!$B$23,0)</f>
        <v>0</v>
      </c>
      <c r="G23" s="770" t="str">
        <f>gestion!$P$18</f>
        <v>STAR 2</v>
      </c>
      <c r="H23" s="771"/>
      <c r="I23" s="627"/>
      <c r="J23" s="370">
        <f>IF(AND(I23&gt;=43466,I23&lt;43831),tableau!$H$23,0)</f>
        <v>0</v>
      </c>
    </row>
    <row r="24" spans="1:10" x14ac:dyDescent="0.2">
      <c r="A24" s="770" t="str">
        <f>gestion!$P$19</f>
        <v>STAR 3</v>
      </c>
      <c r="B24" s="771"/>
      <c r="C24" s="627"/>
      <c r="D24" s="627"/>
      <c r="E24" s="370">
        <f>IF(AND(C24&gt;=36892,C24&lt;43831,D24&gt;=43466,D24&lt;43831),tableau!$B$24,0)</f>
        <v>0</v>
      </c>
      <c r="G24" s="770" t="str">
        <f>gestion!$P$19</f>
        <v>STAR 3</v>
      </c>
      <c r="H24" s="771"/>
      <c r="I24" s="627"/>
      <c r="J24" s="370">
        <f>IF(AND(I24&gt;=43466,I24&lt;43831),tableau!$H$24,0)</f>
        <v>0</v>
      </c>
    </row>
    <row r="25" spans="1:10" x14ac:dyDescent="0.2">
      <c r="A25" s="770" t="str">
        <f>gestion!$P$20</f>
        <v>STAR 4</v>
      </c>
      <c r="B25" s="771"/>
      <c r="C25" s="627"/>
      <c r="D25" s="627"/>
      <c r="E25" s="370">
        <f>IF(AND(C25&gt;=36892,C25&lt;43831,D25&gt;=43466,D25&lt;43831),tableau!$B$25,0)</f>
        <v>0</v>
      </c>
      <c r="G25" s="770" t="str">
        <f>gestion!$P$20</f>
        <v>STAR 4</v>
      </c>
      <c r="H25" s="771"/>
      <c r="I25" s="627"/>
      <c r="J25" s="370">
        <f>IF(AND(I25&gt;=43466,I25&lt;43831),tableau!$H$25,0)</f>
        <v>0</v>
      </c>
    </row>
    <row r="26" spans="1:10" x14ac:dyDescent="0.2">
      <c r="A26" s="770" t="str">
        <f>gestion!$P$21</f>
        <v>STAR 5</v>
      </c>
      <c r="B26" s="771"/>
      <c r="C26" s="627"/>
      <c r="D26" s="627"/>
      <c r="E26" s="370">
        <f>IF(AND(C26&gt;=36892,C26&lt;43831,D26&gt;=43466,D26&lt;43831),tableau!$B$26,0)</f>
        <v>0</v>
      </c>
      <c r="G26" s="770" t="str">
        <f>gestion!$P$21</f>
        <v>STAR 5</v>
      </c>
      <c r="H26" s="771"/>
      <c r="I26" s="627"/>
      <c r="J26" s="370">
        <f>IF(AND(I26&gt;=43466,I26&lt;43831),tableau!$H$26,0)</f>
        <v>0</v>
      </c>
    </row>
    <row r="27" spans="1:10" x14ac:dyDescent="0.2">
      <c r="A27" s="770" t="str">
        <f>gestion!$P$22</f>
        <v>STAR 6</v>
      </c>
      <c r="B27" s="771"/>
      <c r="C27" s="627"/>
      <c r="D27" s="627"/>
      <c r="E27" s="370">
        <f>IF(AND(C27&gt;=36892,C27&lt;43831,D27&gt;=43466,D27&lt;43831),tableau!$B$27,0)</f>
        <v>0</v>
      </c>
      <c r="G27" s="770" t="str">
        <f>gestion!$P$22</f>
        <v>STAR 6</v>
      </c>
      <c r="H27" s="771"/>
      <c r="I27" s="627"/>
      <c r="J27" s="370">
        <f>IF(AND(I27&gt;=43466,I27&lt;43831),tableau!$H$27,0)</f>
        <v>0</v>
      </c>
    </row>
    <row r="28" spans="1:10" x14ac:dyDescent="0.2">
      <c r="A28" s="770" t="str">
        <f>gestion!$P$23</f>
        <v>STAR 7</v>
      </c>
      <c r="B28" s="771"/>
      <c r="C28" s="627"/>
      <c r="D28" s="627"/>
      <c r="E28" s="370">
        <f>IF(AND(C28&gt;=36892,C28&lt;43831,D28&gt;=43466,D28&lt;43831),tableau!$B$27,0)</f>
        <v>0</v>
      </c>
      <c r="G28" s="770" t="str">
        <f>gestion!$P$23</f>
        <v>STAR 7</v>
      </c>
      <c r="H28" s="771"/>
      <c r="I28" s="627"/>
      <c r="J28" s="370">
        <f>IF(AND(I28&gt;=43466,I28&lt;43831),tableau!$H$27,0)</f>
        <v>0</v>
      </c>
    </row>
    <row r="29" spans="1:10" x14ac:dyDescent="0.2">
      <c r="A29" s="770" t="str">
        <f>gestion!$P$24</f>
        <v>Senior Bronze</v>
      </c>
      <c r="B29" s="771"/>
      <c r="C29" s="627"/>
      <c r="D29" s="627"/>
      <c r="E29" s="370">
        <f>IF(AND(C29&gt;=36892,C29&lt;43831,D29&gt;=43466,D29&lt;43831),tableau!$B$27,0)</f>
        <v>0</v>
      </c>
      <c r="G29" s="770" t="str">
        <f>gestion!$P$24</f>
        <v>Senior Bronze</v>
      </c>
      <c r="H29" s="771"/>
      <c r="I29" s="627"/>
      <c r="J29" s="370">
        <f>IF(AND(I29&gt;=43466,I29&lt;43831),tableau!$H$27,0)</f>
        <v>0</v>
      </c>
    </row>
    <row r="30" spans="1:10" x14ac:dyDescent="0.2">
      <c r="A30" s="770" t="str">
        <f>gestion!$P$25</f>
        <v>STAR 8</v>
      </c>
      <c r="B30" s="771"/>
      <c r="C30" s="627"/>
      <c r="D30" s="627"/>
      <c r="E30" s="370">
        <f>IF(AND(C30&gt;=36892,C30&lt;43831,D30&gt;=43466,D30&lt;43831),tableau!$B$28,0)</f>
        <v>0</v>
      </c>
      <c r="G30" s="770" t="str">
        <f>gestion!$P$25</f>
        <v>STAR 8</v>
      </c>
      <c r="H30" s="771"/>
      <c r="I30" s="627"/>
      <c r="J30" s="370">
        <f>IF(AND(I30&gt;=43466,I30&lt;43831),tableau!$H$28,0)</f>
        <v>0</v>
      </c>
    </row>
    <row r="31" spans="1:10" x14ac:dyDescent="0.2">
      <c r="A31" s="770" t="str">
        <f>gestion!$P$26</f>
        <v>STAR 9</v>
      </c>
      <c r="B31" s="771"/>
      <c r="C31" s="627"/>
      <c r="D31" s="627"/>
      <c r="E31" s="370">
        <f>IF(AND(C31&gt;=36892,C31&lt;43831,D31&gt;=43466,D31&lt;43831),tableau!$B$28,0)</f>
        <v>0</v>
      </c>
      <c r="G31" s="770" t="str">
        <f>gestion!$P$26</f>
        <v>STAR 9</v>
      </c>
      <c r="H31" s="771"/>
      <c r="I31" s="627"/>
      <c r="J31" s="370">
        <f>IF(AND(I31&gt;=43466,I31&lt;43831),tableau!$H$28,0)</f>
        <v>0</v>
      </c>
    </row>
    <row r="32" spans="1:10" x14ac:dyDescent="0.2">
      <c r="A32" s="770" t="str">
        <f>gestion!$P$27</f>
        <v>Junior Argent</v>
      </c>
      <c r="B32" s="771"/>
      <c r="C32" s="627"/>
      <c r="D32" s="627"/>
      <c r="E32" s="370">
        <f>IF(AND(C32&gt;=36892,C32&lt;43831,D32&gt;=43466,D32&lt;43831),tableau!$B$28,0)</f>
        <v>0</v>
      </c>
      <c r="G32" s="770" t="str">
        <f>gestion!$P$27</f>
        <v>Junior Argent</v>
      </c>
      <c r="H32" s="771"/>
      <c r="I32" s="627"/>
      <c r="J32" s="370">
        <f>IF(AND(I32&gt;=43466,I32&lt;43831),tableau!$H$28,0)</f>
        <v>0</v>
      </c>
    </row>
    <row r="33" spans="1:13" x14ac:dyDescent="0.2">
      <c r="A33" s="770" t="str">
        <f>gestion!$P$28</f>
        <v>STAR 10</v>
      </c>
      <c r="B33" s="771"/>
      <c r="C33" s="627"/>
      <c r="D33" s="627"/>
      <c r="E33" s="370">
        <f>IF(AND(C33&gt;=36892,C33&lt;43831,D33&gt;=43466,D33&lt;43831),tableau!$B$29,0)</f>
        <v>0</v>
      </c>
      <c r="G33" s="770" t="str">
        <f>gestion!$P$28</f>
        <v>STAR 10</v>
      </c>
      <c r="H33" s="771"/>
      <c r="I33" s="627"/>
      <c r="J33" s="370">
        <f>IF(AND(I33&gt;=43466,I33&lt;43831),tableau!$H$29,0)</f>
        <v>0</v>
      </c>
    </row>
    <row r="34" spans="1:13" x14ac:dyDescent="0.2">
      <c r="A34" s="770" t="str">
        <f>gestion!$P$29</f>
        <v>Senior Argent</v>
      </c>
      <c r="B34" s="771"/>
      <c r="C34" s="627"/>
      <c r="D34" s="627"/>
      <c r="E34" s="370">
        <f>IF(AND(C34&gt;=36892,C34&lt;43831,D34&gt;=43466,D34&lt;43831),tableau!$B$29,0)</f>
        <v>0</v>
      </c>
      <c r="G34" s="770" t="str">
        <f>gestion!$P$29</f>
        <v>Senior Argent</v>
      </c>
      <c r="H34" s="771"/>
      <c r="I34" s="627"/>
      <c r="J34" s="370">
        <f>IF(AND(I34&gt;=43466,I34&lt;43831),tableau!$H$29,0)</f>
        <v>0</v>
      </c>
    </row>
    <row r="35" spans="1:13" x14ac:dyDescent="0.2">
      <c r="A35" s="770" t="str">
        <f>gestion!$P$30</f>
        <v>Or</v>
      </c>
      <c r="B35" s="771"/>
      <c r="C35" s="627"/>
      <c r="D35" s="627"/>
      <c r="E35" s="370">
        <f>IF(AND(C35&gt;=36892,C35&lt;43831,D35&gt;=43466,D35&lt;43831),tableau!$B$30,0)</f>
        <v>0</v>
      </c>
      <c r="G35" s="770" t="str">
        <f>gestion!$P$30</f>
        <v>Or</v>
      </c>
      <c r="H35" s="771"/>
      <c r="I35" s="627"/>
      <c r="J35" s="370">
        <f>IF(AND(I35&gt;=43466,I35&lt;43831),tableau!$H$30,0)</f>
        <v>0</v>
      </c>
    </row>
    <row r="36" spans="1:13" x14ac:dyDescent="0.2">
      <c r="A36" s="990" t="s">
        <v>421</v>
      </c>
      <c r="B36" s="991"/>
      <c r="C36" s="991"/>
      <c r="D36" s="992"/>
      <c r="E36" s="373">
        <f>SUM(E22:E35)</f>
        <v>0</v>
      </c>
      <c r="G36" s="990" t="s">
        <v>421</v>
      </c>
      <c r="H36" s="991"/>
      <c r="I36" s="992"/>
      <c r="J36" s="373">
        <f>SUM(J22:J35)</f>
        <v>0</v>
      </c>
    </row>
    <row r="37" spans="1:13" x14ac:dyDescent="0.2">
      <c r="A37" s="522"/>
      <c r="B37" s="522"/>
      <c r="C37" s="522"/>
      <c r="D37" s="474"/>
    </row>
    <row r="38" spans="1:13" ht="12" customHeight="1" x14ac:dyDescent="0.2">
      <c r="G38" s="264"/>
      <c r="H38" s="264"/>
      <c r="I38" s="264"/>
      <c r="J38" s="264"/>
    </row>
    <row r="40" spans="1:13" s="264" customFormat="1" x14ac:dyDescent="0.2">
      <c r="A40" s="621" t="str">
        <f>gestion!$M$83</f>
        <v>PATINAGE D’INTERPRÉTATION/ARTISTIQUE </v>
      </c>
      <c r="B40" s="621"/>
      <c r="C40" s="621"/>
      <c r="D40" s="621"/>
      <c r="E40" s="374" t="str">
        <f>gestion!B85</f>
        <v>simple</v>
      </c>
      <c r="G40" s="622" t="str">
        <f>gestion!$B$83</f>
        <v>PATINAGE D'INTERPRÉTATION</v>
      </c>
      <c r="H40" s="622"/>
      <c r="I40" s="622"/>
      <c r="J40" s="374" t="str">
        <f>gestion!M86</f>
        <v>couple</v>
      </c>
      <c r="K40" s="212"/>
      <c r="L40" s="212"/>
      <c r="M40" s="212"/>
    </row>
    <row r="41" spans="1:13" ht="13.5" thickBot="1" x14ac:dyDescent="0.25">
      <c r="A41" s="1000" t="s">
        <v>426</v>
      </c>
      <c r="B41" s="1001"/>
      <c r="C41" s="1002" t="s">
        <v>18</v>
      </c>
      <c r="D41" s="1001"/>
      <c r="E41" s="375" t="s">
        <v>29</v>
      </c>
      <c r="G41" s="623" t="s">
        <v>426</v>
      </c>
      <c r="H41" s="488"/>
      <c r="I41" s="546" t="s">
        <v>18</v>
      </c>
      <c r="J41" s="375" t="s">
        <v>29</v>
      </c>
    </row>
    <row r="42" spans="1:13" ht="13.5" thickTop="1" x14ac:dyDescent="0.2">
      <c r="A42" s="997" t="str">
        <f>tableau!$A$34</f>
        <v>Introduction</v>
      </c>
      <c r="B42" s="998"/>
      <c r="C42" s="1014"/>
      <c r="D42" s="1015"/>
      <c r="E42" s="370">
        <f>IF(AND(C42&gt;=43466,C42&lt;43831),tableau!$B$34,0)</f>
        <v>0</v>
      </c>
      <c r="G42" s="997" t="str">
        <f>tableau!$A$34</f>
        <v>Introduction</v>
      </c>
      <c r="H42" s="998"/>
      <c r="I42" s="627"/>
      <c r="J42" s="370">
        <f>IF(AND(I42&gt;=43466,I42&lt;43831),tableau!$B$34,0)</f>
        <v>0</v>
      </c>
    </row>
    <row r="43" spans="1:13" x14ac:dyDescent="0.2">
      <c r="A43" s="988" t="str">
        <f>tableau!$A$35</f>
        <v>Bronze</v>
      </c>
      <c r="B43" s="989"/>
      <c r="C43" s="1016"/>
      <c r="D43" s="1017"/>
      <c r="E43" s="371">
        <f>IF(AND(C43&gt;=43466,C43&lt;43831),tableau!$B$35,0)</f>
        <v>0</v>
      </c>
      <c r="G43" s="988" t="str">
        <f>tableau!$A$35</f>
        <v>Bronze</v>
      </c>
      <c r="H43" s="989"/>
      <c r="I43" s="627"/>
      <c r="J43" s="371">
        <f>IF(AND(I43&gt;=43466,I43&lt;43831),tableau!$B$35,0)</f>
        <v>0</v>
      </c>
    </row>
    <row r="44" spans="1:13" x14ac:dyDescent="0.2">
      <c r="A44" s="988" t="str">
        <f>tableau!$A$36</f>
        <v>Argent</v>
      </c>
      <c r="B44" s="989"/>
      <c r="C44" s="1016"/>
      <c r="D44" s="1017"/>
      <c r="E44" s="371">
        <f>IF(AND(C44&gt;=43466,C44&lt;43831),tableau!$B$36,0)</f>
        <v>0</v>
      </c>
      <c r="G44" s="988" t="str">
        <f>tableau!$A$36</f>
        <v>Argent</v>
      </c>
      <c r="H44" s="989"/>
      <c r="I44" s="627"/>
      <c r="J44" s="371">
        <f>IF(AND(I44&gt;=43466,I44&lt;43831),tableau!$B$36,0)</f>
        <v>0</v>
      </c>
    </row>
    <row r="45" spans="1:13" x14ac:dyDescent="0.2">
      <c r="A45" s="988" t="str">
        <f>tableau!$A$37</f>
        <v>Or</v>
      </c>
      <c r="B45" s="989"/>
      <c r="C45" s="1016"/>
      <c r="D45" s="1017"/>
      <c r="E45" s="372">
        <f>IF(AND(C45&gt;=43466,C45&lt;43831),tableau!$B$37,0)</f>
        <v>0</v>
      </c>
      <c r="G45" s="988" t="str">
        <f>tableau!$A$37</f>
        <v>Or</v>
      </c>
      <c r="H45" s="989"/>
      <c r="I45" s="627"/>
      <c r="J45" s="372">
        <f>IF(AND(I45&gt;=43466,I45&lt;43831),tableau!$B$37,0)</f>
        <v>0</v>
      </c>
    </row>
    <row r="46" spans="1:13" x14ac:dyDescent="0.2">
      <c r="A46" s="990" t="s">
        <v>421</v>
      </c>
      <c r="B46" s="991"/>
      <c r="C46" s="991"/>
      <c r="D46" s="991"/>
      <c r="E46" s="489">
        <f>SUM(E42:E45)</f>
        <v>0</v>
      </c>
      <c r="G46" s="990" t="s">
        <v>421</v>
      </c>
      <c r="H46" s="991"/>
      <c r="I46" s="991"/>
      <c r="J46" s="489">
        <f>SUM(J42:J45)</f>
        <v>0</v>
      </c>
    </row>
    <row r="48" spans="1:13" x14ac:dyDescent="0.2">
      <c r="F48" s="473"/>
    </row>
    <row r="49" spans="1:12" ht="13.5" thickBot="1" x14ac:dyDescent="0.25">
      <c r="D49" s="547" t="s">
        <v>466</v>
      </c>
      <c r="E49" s="548"/>
      <c r="F49" s="548"/>
      <c r="G49" s="376" t="s">
        <v>467</v>
      </c>
    </row>
    <row r="50" spans="1:12" ht="13.5" thickTop="1" x14ac:dyDescent="0.2">
      <c r="D50" s="549" t="str">
        <f>gestion!$B$87</f>
        <v>STYLE LIBRE</v>
      </c>
      <c r="E50" s="550"/>
      <c r="F50" s="550"/>
      <c r="G50" s="370">
        <f>E36</f>
        <v>0</v>
      </c>
    </row>
    <row r="51" spans="1:12" x14ac:dyDescent="0.2">
      <c r="D51" s="491" t="str">
        <f>gestion!$B$82</f>
        <v>HABILETÉS DE PATINAGE</v>
      </c>
      <c r="E51" s="492"/>
      <c r="F51" s="492"/>
      <c r="G51" s="371">
        <f>J36</f>
        <v>0</v>
      </c>
    </row>
    <row r="52" spans="1:12" x14ac:dyDescent="0.2">
      <c r="D52" s="491" t="str">
        <f>gestion!$B$83</f>
        <v>PATINAGE D'INTERPRÉTATION</v>
      </c>
      <c r="E52" s="492"/>
      <c r="F52" s="492"/>
      <c r="G52" s="372">
        <f>E46+J46</f>
        <v>0</v>
      </c>
    </row>
    <row r="53" spans="1:12" x14ac:dyDescent="0.2">
      <c r="D53" s="544" t="s">
        <v>468</v>
      </c>
      <c r="E53" s="545"/>
      <c r="F53" s="545"/>
      <c r="G53" s="373">
        <f>SUM(G50:G52)</f>
        <v>0</v>
      </c>
    </row>
    <row r="56" spans="1:12" x14ac:dyDescent="0.2">
      <c r="A56" s="255" t="str">
        <f>+gestion!$B$81</f>
        <v>N.B. :  Joindre une copie très lisible des parties du sommaire de test ou de la certification.</v>
      </c>
      <c r="B56" s="255"/>
      <c r="C56" s="255"/>
      <c r="D56" s="255"/>
      <c r="E56" s="255"/>
      <c r="F56" s="255"/>
      <c r="G56" s="255"/>
      <c r="H56" s="255"/>
      <c r="I56" s="255"/>
      <c r="J56" s="255"/>
    </row>
    <row r="57" spans="1:12" x14ac:dyDescent="0.2">
      <c r="A57" s="210"/>
      <c r="B57" s="210"/>
      <c r="C57" s="210"/>
      <c r="D57" s="210"/>
      <c r="E57" s="210"/>
      <c r="F57" s="210"/>
      <c r="G57" s="210"/>
      <c r="H57" s="210"/>
      <c r="I57" s="210"/>
      <c r="J57" s="210"/>
    </row>
    <row r="58" spans="1:12" x14ac:dyDescent="0.2">
      <c r="B58" s="210"/>
      <c r="C58" s="580" t="s">
        <v>52</v>
      </c>
      <c r="D58" s="580"/>
      <c r="E58" s="210"/>
      <c r="F58" s="325" t="str">
        <f>+'données a remplir'!$F$8</f>
        <v/>
      </c>
      <c r="G58" s="325"/>
      <c r="H58" s="325"/>
      <c r="I58" s="361"/>
      <c r="J58" s="361"/>
      <c r="K58" s="210"/>
      <c r="L58" s="210"/>
    </row>
    <row r="59" spans="1:12" x14ac:dyDescent="0.2">
      <c r="B59" s="210"/>
      <c r="C59" s="580"/>
      <c r="D59" s="245"/>
      <c r="E59" s="210"/>
      <c r="F59" s="245"/>
      <c r="G59" s="245"/>
      <c r="H59" s="245"/>
      <c r="I59" s="221"/>
      <c r="J59" s="221"/>
      <c r="K59" s="210"/>
      <c r="L59" s="210"/>
    </row>
    <row r="60" spans="1:12" x14ac:dyDescent="0.2">
      <c r="B60" s="210"/>
      <c r="C60" s="580" t="s">
        <v>53</v>
      </c>
      <c r="D60" s="580"/>
      <c r="E60" s="210"/>
      <c r="F60" s="325" t="str">
        <f>+'données a remplir'!$F$9</f>
        <v/>
      </c>
      <c r="G60" s="325"/>
      <c r="H60" s="325"/>
      <c r="I60" s="361"/>
      <c r="J60" s="361"/>
      <c r="K60" s="210"/>
    </row>
    <row r="61" spans="1:12" x14ac:dyDescent="0.2">
      <c r="B61" s="210"/>
      <c r="C61" s="580"/>
      <c r="D61" s="245"/>
      <c r="E61" s="210"/>
      <c r="F61" s="245"/>
      <c r="G61" s="245"/>
      <c r="H61" s="245"/>
      <c r="I61" s="221"/>
      <c r="J61" s="221"/>
      <c r="K61" s="210"/>
    </row>
    <row r="62" spans="1:12" x14ac:dyDescent="0.2">
      <c r="B62" s="210"/>
      <c r="C62" s="580" t="s">
        <v>54</v>
      </c>
      <c r="D62" s="580"/>
      <c r="E62" s="210"/>
      <c r="F62" s="325" t="str">
        <f>+'données a remplir'!$F$10</f>
        <v/>
      </c>
      <c r="G62" s="325"/>
      <c r="H62" s="325"/>
      <c r="I62" s="361"/>
      <c r="J62" s="361"/>
      <c r="K62" s="210"/>
    </row>
  </sheetData>
  <sheetProtection algorithmName="SHA-512" hashValue="L0qXCV2hE1YJYgBWSkqPTz3J6HT9M4fWrcgkxCa+yeF08E2Bb3cJcBa5kA+P98WTZQemPlp4hSo8hiW8brR29A==" saltValue="VFIr1dDH9wp3az+6tkJNLg==" spinCount="100000" sheet="1" objects="1" scenarios="1"/>
  <protectedRanges>
    <protectedRange sqref="B9:E11 H9:J11" name="Plage1_3_1"/>
    <protectedRange sqref="I22:I35 I42:I45 C42:D45" name="Plage2_1"/>
    <protectedRange sqref="C22:D35" name="Plage2_1_1"/>
  </protectedRanges>
  <mergeCells count="75">
    <mergeCell ref="A43:B43"/>
    <mergeCell ref="C43:D43"/>
    <mergeCell ref="G43:H43"/>
    <mergeCell ref="A46:D46"/>
    <mergeCell ref="G46:I46"/>
    <mergeCell ref="A44:B44"/>
    <mergeCell ref="C44:D44"/>
    <mergeCell ref="G44:H44"/>
    <mergeCell ref="A45:B45"/>
    <mergeCell ref="C45:D45"/>
    <mergeCell ref="G45:H45"/>
    <mergeCell ref="A41:B41"/>
    <mergeCell ref="C41:D41"/>
    <mergeCell ref="A42:B42"/>
    <mergeCell ref="C42:D42"/>
    <mergeCell ref="G42:H42"/>
    <mergeCell ref="A34:B34"/>
    <mergeCell ref="G34:H34"/>
    <mergeCell ref="A35:B35"/>
    <mergeCell ref="G35:H35"/>
    <mergeCell ref="A36:D36"/>
    <mergeCell ref="G36:I36"/>
    <mergeCell ref="A29:B29"/>
    <mergeCell ref="G29:H29"/>
    <mergeCell ref="A30:B30"/>
    <mergeCell ref="G30:H30"/>
    <mergeCell ref="A26:B26"/>
    <mergeCell ref="G26:H26"/>
    <mergeCell ref="A27:B27"/>
    <mergeCell ref="G27:H27"/>
    <mergeCell ref="A28:B28"/>
    <mergeCell ref="G28:H28"/>
    <mergeCell ref="A32:B32"/>
    <mergeCell ref="G32:H32"/>
    <mergeCell ref="A33:B33"/>
    <mergeCell ref="G33:H33"/>
    <mergeCell ref="A31:B31"/>
    <mergeCell ref="G31:H31"/>
    <mergeCell ref="A23:B23"/>
    <mergeCell ref="G23:H23"/>
    <mergeCell ref="A24:B24"/>
    <mergeCell ref="G24:H24"/>
    <mergeCell ref="A25:B25"/>
    <mergeCell ref="G25:H25"/>
    <mergeCell ref="F12:G12"/>
    <mergeCell ref="A20:B21"/>
    <mergeCell ref="G20:H21"/>
    <mergeCell ref="A19:D19"/>
    <mergeCell ref="C13:E13"/>
    <mergeCell ref="G19:I19"/>
    <mergeCell ref="A22:B22"/>
    <mergeCell ref="G22:H22"/>
    <mergeCell ref="J20:J21"/>
    <mergeCell ref="A13:B13"/>
    <mergeCell ref="F13:G13"/>
    <mergeCell ref="H13:J13"/>
    <mergeCell ref="A14:J14"/>
    <mergeCell ref="A16:J16"/>
    <mergeCell ref="C20:D20"/>
    <mergeCell ref="E20:E21"/>
    <mergeCell ref="I20:I21"/>
    <mergeCell ref="A17:J17"/>
    <mergeCell ref="A7:J7"/>
    <mergeCell ref="F9:G9"/>
    <mergeCell ref="H9:J9"/>
    <mergeCell ref="F10:G10"/>
    <mergeCell ref="F11:G11"/>
    <mergeCell ref="H11:J11"/>
    <mergeCell ref="B9:E9"/>
    <mergeCell ref="B11:E11"/>
    <mergeCell ref="A2:J2"/>
    <mergeCell ref="A3:J3"/>
    <mergeCell ref="A4:J4"/>
    <mergeCell ref="A5:J5"/>
    <mergeCell ref="A6:J6"/>
  </mergeCells>
  <printOptions horizontalCentered="1"/>
  <pageMargins left="0" right="0" top="0.55118110236220474" bottom="0.55118110236220474" header="0.31496062992125984" footer="0.31496062992125984"/>
  <pageSetup scale="83" orientation="portrait" r:id="rId1"/>
  <headerFooter>
    <oddHeader>&amp;LLauréats 2019</oddHeader>
    <oddFooter>&amp;LCandidat 3&amp;C&amp;14PATINAGE LAURENTIDES&amp;R&amp;A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>
    <tabColor rgb="FF92D050"/>
  </sheetPr>
  <dimension ref="A1:K54"/>
  <sheetViews>
    <sheetView showGridLines="0" zoomScaleNormal="100" workbookViewId="0">
      <selection activeCell="B9" sqref="B9:D9"/>
    </sheetView>
  </sheetViews>
  <sheetFormatPr baseColWidth="10" defaultRowHeight="12.75" x14ac:dyDescent="0.2"/>
  <cols>
    <col min="1" max="1" width="12.28515625" style="212" customWidth="1"/>
    <col min="2" max="2" width="23.42578125" style="212" customWidth="1"/>
    <col min="3" max="3" width="13.42578125" style="212" customWidth="1"/>
    <col min="4" max="4" width="11.42578125" style="400"/>
    <col min="5" max="5" width="8.7109375" style="212" customWidth="1"/>
    <col min="6" max="6" width="23.140625" style="212" customWidth="1"/>
    <col min="7" max="7" width="18.7109375" style="212" customWidth="1"/>
    <col min="8" max="8" width="11.42578125" style="212"/>
    <col min="9" max="9" width="7.7109375" style="212" customWidth="1"/>
    <col min="10" max="16384" width="11.42578125" style="212"/>
  </cols>
  <sheetData>
    <row r="1" spans="1:9" x14ac:dyDescent="0.2">
      <c r="A1" s="209"/>
      <c r="B1" s="209"/>
      <c r="C1" s="209"/>
      <c r="D1" s="381"/>
      <c r="E1" s="209"/>
      <c r="F1" s="209"/>
      <c r="G1" s="210"/>
      <c r="H1" s="211"/>
      <c r="I1" s="210"/>
    </row>
    <row r="2" spans="1:9" x14ac:dyDescent="0.2">
      <c r="A2" s="796" t="s">
        <v>14</v>
      </c>
      <c r="B2" s="796"/>
      <c r="C2" s="796"/>
      <c r="D2" s="796"/>
      <c r="E2" s="796"/>
      <c r="F2" s="796"/>
      <c r="G2" s="796"/>
      <c r="H2" s="796"/>
      <c r="I2" s="796"/>
    </row>
    <row r="3" spans="1:9" x14ac:dyDescent="0.2">
      <c r="A3" s="796" t="s">
        <v>43</v>
      </c>
      <c r="B3" s="796"/>
      <c r="C3" s="796"/>
      <c r="D3" s="796"/>
      <c r="E3" s="796"/>
      <c r="F3" s="796"/>
      <c r="G3" s="796"/>
      <c r="H3" s="796"/>
      <c r="I3" s="796"/>
    </row>
    <row r="4" spans="1:9" s="214" customFormat="1" ht="15.75" customHeigh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</row>
    <row r="5" spans="1:9" s="214" customFormat="1" ht="15.75" customHeight="1" x14ac:dyDescent="0.2">
      <c r="A5" s="801" t="s">
        <v>5</v>
      </c>
      <c r="B5" s="801"/>
      <c r="C5" s="801"/>
      <c r="D5" s="801"/>
      <c r="E5" s="801"/>
      <c r="F5" s="801"/>
      <c r="G5" s="801"/>
      <c r="H5" s="801"/>
      <c r="I5" s="801"/>
    </row>
    <row r="6" spans="1:9" ht="15.75" customHeight="1" x14ac:dyDescent="0.2">
      <c r="A6" s="801" t="str">
        <f>gestion!$B$59</f>
        <v>PATINEUR OU PATINEUSE DE DANSES PAR EXCELLENCE</v>
      </c>
      <c r="B6" s="801"/>
      <c r="C6" s="801"/>
      <c r="D6" s="801"/>
      <c r="E6" s="801"/>
      <c r="F6" s="801"/>
      <c r="G6" s="801"/>
      <c r="H6" s="801"/>
      <c r="I6" s="801"/>
    </row>
    <row r="7" spans="1:9" ht="15.75" customHeight="1" x14ac:dyDescent="0.2">
      <c r="A7" s="1020" t="s">
        <v>514</v>
      </c>
      <c r="B7" s="1020"/>
      <c r="C7" s="1020"/>
      <c r="D7" s="1020"/>
      <c r="E7" s="1020"/>
      <c r="F7" s="1020"/>
      <c r="G7" s="1020"/>
      <c r="H7" s="1020"/>
      <c r="I7" s="1020"/>
    </row>
    <row r="8" spans="1:9" x14ac:dyDescent="0.2">
      <c r="A8" s="210"/>
      <c r="B8" s="210"/>
      <c r="C8" s="210"/>
      <c r="D8" s="383"/>
      <c r="E8" s="210"/>
      <c r="F8" s="210"/>
      <c r="G8" s="210"/>
      <c r="H8" s="211"/>
      <c r="I8" s="210"/>
    </row>
    <row r="9" spans="1:9" x14ac:dyDescent="0.2">
      <c r="A9" s="216" t="s">
        <v>48</v>
      </c>
      <c r="B9" s="790"/>
      <c r="C9" s="790"/>
      <c r="D9" s="790"/>
      <c r="F9" s="368" t="s">
        <v>51</v>
      </c>
      <c r="G9" s="807"/>
      <c r="H9" s="807"/>
      <c r="I9" s="807"/>
    </row>
    <row r="10" spans="1:9" x14ac:dyDescent="0.2">
      <c r="A10" s="216"/>
      <c r="B10" s="217"/>
      <c r="C10" s="217"/>
      <c r="D10" s="384"/>
      <c r="E10" s="800"/>
      <c r="F10" s="800"/>
      <c r="G10" s="304"/>
      <c r="H10" s="305"/>
    </row>
    <row r="11" spans="1:9" x14ac:dyDescent="0.2">
      <c r="A11" s="216" t="s">
        <v>74</v>
      </c>
      <c r="B11" s="790"/>
      <c r="C11" s="790"/>
      <c r="D11" s="790"/>
      <c r="F11" s="521" t="s">
        <v>13</v>
      </c>
      <c r="G11" s="807"/>
      <c r="H11" s="807"/>
      <c r="I11" s="807"/>
    </row>
    <row r="12" spans="1:9" x14ac:dyDescent="0.2">
      <c r="A12" s="379"/>
      <c r="B12" s="318"/>
      <c r="C12" s="318"/>
      <c r="D12" s="385"/>
      <c r="E12" s="521"/>
      <c r="F12" s="521"/>
      <c r="G12" s="306"/>
      <c r="H12" s="306"/>
    </row>
    <row r="13" spans="1:9" x14ac:dyDescent="0.2">
      <c r="A13" s="800" t="s">
        <v>50</v>
      </c>
      <c r="B13" s="800"/>
      <c r="C13" s="790">
        <f>'données a remplir'!E7</f>
        <v>0</v>
      </c>
      <c r="D13" s="790"/>
      <c r="F13" s="520" t="s">
        <v>380</v>
      </c>
      <c r="G13" s="807">
        <f>'données a remplir'!E6</f>
        <v>0</v>
      </c>
      <c r="H13" s="807"/>
      <c r="I13" s="807"/>
    </row>
    <row r="14" spans="1:9" s="357" customFormat="1" ht="20.25" x14ac:dyDescent="0.3">
      <c r="A14" s="891"/>
      <c r="B14" s="891"/>
      <c r="C14" s="891"/>
      <c r="D14" s="891"/>
      <c r="E14" s="891"/>
      <c r="F14" s="891"/>
      <c r="G14" s="891"/>
      <c r="H14" s="891"/>
      <c r="I14" s="891"/>
    </row>
    <row r="15" spans="1:9" s="357" customFormat="1" x14ac:dyDescent="0.2">
      <c r="A15" s="356" t="s">
        <v>415</v>
      </c>
      <c r="B15" s="221"/>
      <c r="C15" s="221"/>
      <c r="D15" s="386"/>
      <c r="E15" s="222"/>
      <c r="F15" s="222"/>
      <c r="G15" s="210"/>
      <c r="H15" s="211"/>
      <c r="I15" s="210"/>
    </row>
    <row r="16" spans="1:9" s="357" customFormat="1" x14ac:dyDescent="0.2">
      <c r="A16" s="945" t="str">
        <f>gestion!$B$79</f>
        <v>Aucune limite d'âge</v>
      </c>
      <c r="B16" s="945"/>
      <c r="C16" s="945"/>
      <c r="D16" s="945"/>
      <c r="E16" s="945"/>
      <c r="F16" s="945"/>
      <c r="G16" s="945"/>
      <c r="H16" s="945"/>
      <c r="I16" s="945"/>
    </row>
    <row r="17" spans="1:11" s="357" customFormat="1" x14ac:dyDescent="0.2">
      <c r="A17" s="945" t="str">
        <f>gestion!$B$140</f>
        <v>Chaque Club enverra une seule candidature.</v>
      </c>
      <c r="B17" s="945"/>
      <c r="C17" s="945"/>
      <c r="D17" s="945"/>
      <c r="E17" s="945"/>
      <c r="F17" s="945"/>
      <c r="G17" s="945"/>
      <c r="H17" s="945"/>
      <c r="I17" s="945"/>
    </row>
    <row r="19" spans="1:11" x14ac:dyDescent="0.2">
      <c r="B19" s="238" t="s">
        <v>37</v>
      </c>
      <c r="C19" s="387" t="s">
        <v>39</v>
      </c>
      <c r="D19" s="388" t="s">
        <v>38</v>
      </c>
      <c r="F19" s="238" t="s">
        <v>37</v>
      </c>
      <c r="G19" s="387" t="s">
        <v>39</v>
      </c>
      <c r="H19" s="388" t="s">
        <v>38</v>
      </c>
    </row>
    <row r="20" spans="1:11" x14ac:dyDescent="0.2">
      <c r="B20" s="389" t="str">
        <f>_xlfn.CONCAT("1. ",tableau!A42)</f>
        <v>1. Élément</v>
      </c>
      <c r="C20" s="390"/>
      <c r="D20" s="391">
        <f>IF(AND(C20&gt;=43466,C20&lt;43770),tableau!B42,0)</f>
        <v>0</v>
      </c>
      <c r="E20" s="401"/>
      <c r="F20" s="389" t="str">
        <f>_xlfn.CONCAT("SA. ",tableau!E42)</f>
        <v>SA. Paso Doble</v>
      </c>
      <c r="G20" s="390"/>
      <c r="H20" s="391">
        <f>IF(AND(G20&gt;=43466,G20&lt;43770),tableau!H42,0)</f>
        <v>0</v>
      </c>
    </row>
    <row r="21" spans="1:11" x14ac:dyDescent="0.2">
      <c r="B21" s="389" t="str">
        <f>tableau!A45</f>
        <v>2a. Valse Hollandaise</v>
      </c>
      <c r="C21" s="390"/>
      <c r="D21" s="391">
        <f>IF(AND(C21&gt;=43466,C21&lt;43770),tableau!B45,0)</f>
        <v>0</v>
      </c>
      <c r="E21" s="401"/>
      <c r="F21" s="389" t="str">
        <f>_xlfn.CONCAT("SA. ",tableau!E43)</f>
        <v>SA. Valse Starlight</v>
      </c>
      <c r="G21" s="390"/>
      <c r="H21" s="391">
        <f>IF(AND(G21&gt;=43466,G21&lt;43770),tableau!H43,0)</f>
        <v>0</v>
      </c>
      <c r="K21" s="392"/>
    </row>
    <row r="22" spans="1:11" x14ac:dyDescent="0.2">
      <c r="B22" s="389" t="str">
        <f>tableau!A46</f>
        <v>2b. Tango Canasta</v>
      </c>
      <c r="C22" s="390"/>
      <c r="D22" s="391">
        <f>IF(AND(C22&gt;=43466,C22&lt;43770),tableau!B46,0)</f>
        <v>0</v>
      </c>
      <c r="E22" s="401"/>
      <c r="F22" s="389" t="str">
        <f>_xlfn.CONCAT("SA. ",tableau!E44)</f>
        <v>SA. Blues</v>
      </c>
      <c r="G22" s="390"/>
      <c r="H22" s="391">
        <f>IF(AND(G22&gt;=43466,G22&lt;43770),tableau!H44,0)</f>
        <v>0</v>
      </c>
    </row>
    <row r="23" spans="1:11" x14ac:dyDescent="0.2">
      <c r="B23" s="389" t="str">
        <f>tableau!A49</f>
        <v>3a. Baby Blues</v>
      </c>
      <c r="C23" s="390"/>
      <c r="D23" s="391">
        <f>IF(AND(C23&gt;=43466,C23&lt;43770),tableau!B49,0)</f>
        <v>0</v>
      </c>
      <c r="E23" s="401"/>
      <c r="F23" s="389" t="str">
        <f>_xlfn.CONCAT("SA. ",tableau!E45)</f>
        <v>SA. Kilian</v>
      </c>
      <c r="G23" s="390"/>
      <c r="H23" s="391">
        <f>IF(AND(G23&gt;=43466,G23&lt;43770),tableau!H45,0)</f>
        <v>0</v>
      </c>
    </row>
    <row r="24" spans="1:11" x14ac:dyDescent="0.2">
      <c r="B24" s="389" t="str">
        <f>tableau!A50</f>
        <v>3b. Élément</v>
      </c>
      <c r="C24" s="390"/>
      <c r="D24" s="391">
        <f>IF(AND(C24&gt;=43466,C24&lt;43770),tableau!B50,0)</f>
        <v>0</v>
      </c>
      <c r="E24" s="401"/>
      <c r="F24" s="389" t="str">
        <f>_xlfn.CONCAT("SA. ",tableau!E46)</f>
        <v>SA. Cha Cha Congelado</v>
      </c>
      <c r="G24" s="390"/>
      <c r="H24" s="391">
        <f>IF(AND(G24&gt;=43466,G24&lt;43770),tableau!H46,0)</f>
        <v>0</v>
      </c>
    </row>
    <row r="25" spans="1:11" x14ac:dyDescent="0.2">
      <c r="B25" s="389" t="str">
        <f>tableau!A53</f>
        <v>4a. Danse Swing</v>
      </c>
      <c r="C25" s="390"/>
      <c r="D25" s="391">
        <f>IF(AND(C25&gt;=43466,C25&lt;43770),tableau!B53,0)</f>
        <v>0</v>
      </c>
      <c r="E25" s="401"/>
      <c r="F25" s="389" t="str">
        <f>_xlfn.CONCAT("SA. ",tableau!E47)</f>
        <v>SA. Danse créative argent</v>
      </c>
      <c r="G25" s="390"/>
      <c r="H25" s="391">
        <f>IF(AND(G25&gt;=43466,G25&lt;43770),tableau!H47,0)</f>
        <v>0</v>
      </c>
    </row>
    <row r="26" spans="1:11" x14ac:dyDescent="0.2">
      <c r="B26" s="389" t="str">
        <f>tableau!A54</f>
        <v>4b. Tango Fiesta</v>
      </c>
      <c r="C26" s="390"/>
      <c r="D26" s="391">
        <f>IF(AND(C26&gt;=43466,C26&lt;43770),tableau!B54,0)</f>
        <v>0</v>
      </c>
      <c r="E26" s="401"/>
      <c r="F26" s="389" t="str">
        <f>_xlfn.CONCAT("OR. ",tableau!E50)</f>
        <v>OR. Valse viennoise</v>
      </c>
      <c r="G26" s="390"/>
      <c r="H26" s="391">
        <f>IF(AND(G26&gt;=43466,G26&lt;43770),tableau!H50,0)</f>
        <v>0</v>
      </c>
    </row>
    <row r="27" spans="1:11" x14ac:dyDescent="0.2">
      <c r="B27" s="389" t="str">
        <f>tableau!A57</f>
        <v>5a. Valse Willow</v>
      </c>
      <c r="C27" s="390"/>
      <c r="D27" s="391">
        <f>IF(AND(C27&gt;=43466,C27&lt;43770),tableau!B57,0)</f>
        <v>0</v>
      </c>
      <c r="E27" s="401"/>
      <c r="F27" s="389" t="str">
        <f>_xlfn.CONCAT("OR. ",tableau!E51)</f>
        <v>OR. Valse Westminster</v>
      </c>
      <c r="G27" s="390"/>
      <c r="H27" s="391">
        <f>IF(AND(G27&gt;=43466,G27&lt;43770),tableau!H51,0)</f>
        <v>0</v>
      </c>
    </row>
    <row r="28" spans="1:11" x14ac:dyDescent="0.2">
      <c r="B28" s="389" t="str">
        <f>tableau!A58</f>
        <v>5b. Éléments</v>
      </c>
      <c r="C28" s="390"/>
      <c r="D28" s="391">
        <f>IF(AND(C28&gt;=43466,C28&lt;43770),tableau!B58,0)</f>
        <v>0</v>
      </c>
      <c r="E28" s="401"/>
      <c r="F28" s="389" t="str">
        <f>_xlfn.CONCAT("OR. ",tableau!E52)</f>
        <v>OR. Quickstep</v>
      </c>
      <c r="G28" s="390"/>
      <c r="H28" s="391">
        <f>IF(AND(G28&gt;=43466,G28&lt;43770),tableau!H52,0)</f>
        <v>0</v>
      </c>
    </row>
    <row r="29" spans="1:11" x14ac:dyDescent="0.2">
      <c r="B29" s="389" t="str">
        <f>_xlfn.CONCAT("SB. ",tableau!A61)</f>
        <v>SB. Ten-Fox</v>
      </c>
      <c r="C29" s="390"/>
      <c r="D29" s="391">
        <f>IF(AND(C29&gt;=43466,C29&lt;43770),tableau!B61,0)</f>
        <v>0</v>
      </c>
      <c r="E29" s="401"/>
      <c r="F29" s="389" t="str">
        <f>_xlfn.CONCAT("OR. ",tableau!E53)</f>
        <v>OR. Tango argentin</v>
      </c>
      <c r="G29" s="390"/>
      <c r="H29" s="391">
        <f>IF(AND(G29&gt;=43466,G29&lt;43770),tableau!H53,0)</f>
        <v>0</v>
      </c>
    </row>
    <row r="30" spans="1:11" x14ac:dyDescent="0.2">
      <c r="B30" s="389" t="str">
        <f>_xlfn.CONCAT("SB. ",tableau!A62)</f>
        <v>SB. Fourteenstep</v>
      </c>
      <c r="C30" s="390"/>
      <c r="D30" s="391">
        <f>IF(AND(C30&gt;=43466,C30&lt;43770),tableau!B62,0)</f>
        <v>0</v>
      </c>
      <c r="E30" s="401"/>
      <c r="F30" s="389" t="str">
        <f>_xlfn.CONCAT("OR. ",tableau!E54)</f>
        <v>OR. Samba argentin</v>
      </c>
      <c r="G30" s="390"/>
      <c r="H30" s="391">
        <f>IF(AND(G30&gt;=43466,G30&lt;43770),tableau!H54,0)</f>
        <v>0</v>
      </c>
    </row>
    <row r="31" spans="1:11" x14ac:dyDescent="0.2">
      <c r="B31" s="389" t="str">
        <f>_xlfn.CONCAT("SB. ",tableau!A63)</f>
        <v>SB. Valse européenne</v>
      </c>
      <c r="C31" s="390"/>
      <c r="D31" s="391">
        <f>IF(AND(C31&gt;=43466,C31&lt;43770),tableau!B63,0)</f>
        <v>0</v>
      </c>
      <c r="E31" s="401"/>
      <c r="F31" s="389" t="str">
        <f>_xlfn.CONCAT("OR. ",tableau!E55)</f>
        <v>OR. Danse créative or</v>
      </c>
      <c r="G31" s="390"/>
      <c r="H31" s="391">
        <f>IF(AND(G31&gt;=43466,G31&lt;43770),tableau!H55,0)</f>
        <v>0</v>
      </c>
    </row>
    <row r="32" spans="1:11" x14ac:dyDescent="0.2">
      <c r="B32" s="389" t="str">
        <f>_xlfn.CONCAT("SB. ",tableau!A64)</f>
        <v>SB. Danse créative bronze</v>
      </c>
      <c r="C32" s="390"/>
      <c r="D32" s="391">
        <f>IF(AND(C32&gt;=43466,C32&lt;43770),tableau!B64,0)</f>
        <v>0</v>
      </c>
      <c r="E32" s="401"/>
      <c r="F32" s="389" t="str">
        <f>_xlfn.CONCAT("DI. ",tableau!E58)</f>
        <v>DI. Valse Ravensburger</v>
      </c>
      <c r="G32" s="390"/>
      <c r="H32" s="391">
        <f>IF(AND(G32&gt;=43466,G32&lt;43770),tableau!H58,0)</f>
        <v>0</v>
      </c>
    </row>
    <row r="33" spans="1:10" x14ac:dyDescent="0.2">
      <c r="B33" s="389" t="str">
        <f>_xlfn.CONCAT("JA. ",tableau!A67)</f>
        <v>JA. Fox-trot de Keats</v>
      </c>
      <c r="C33" s="390"/>
      <c r="D33" s="391">
        <f>IF(AND(C33&gt;=43466,C33&lt;43770),tableau!B67,0)</f>
        <v>0</v>
      </c>
      <c r="E33" s="401"/>
      <c r="F33" s="389" t="str">
        <f>_xlfn.CONCAT("DI. ",tableau!E59)</f>
        <v>DI. Tango Romantica</v>
      </c>
      <c r="G33" s="390"/>
      <c r="H33" s="391">
        <f>IF(AND(G33&gt;=43466,G33&lt;43770),tableau!H59,0)</f>
        <v>0</v>
      </c>
    </row>
    <row r="34" spans="1:10" x14ac:dyDescent="0.2">
      <c r="B34" s="389" t="str">
        <f>_xlfn.CONCAT("JA. ",tableau!A68)</f>
        <v>JA. Tango Harris</v>
      </c>
      <c r="C34" s="390"/>
      <c r="D34" s="391">
        <f>IF(AND(C34&gt;=43466,C34&lt;43770),tableau!B68,0)</f>
        <v>0</v>
      </c>
      <c r="E34" s="401"/>
      <c r="F34" s="389" t="str">
        <f>_xlfn.CONCAT("DI. ",tableau!E60)</f>
        <v>DI. Polka Yankee</v>
      </c>
      <c r="G34" s="390"/>
      <c r="H34" s="391">
        <f>IF(AND(G34&gt;=43466,G34&lt;43770),tableau!H60,0)</f>
        <v>0</v>
      </c>
    </row>
    <row r="35" spans="1:10" x14ac:dyDescent="0.2">
      <c r="B35" s="389" t="str">
        <f>_xlfn.CONCAT("JA. ",tableau!A69)</f>
        <v>JA. Valse américaine</v>
      </c>
      <c r="C35" s="390"/>
      <c r="D35" s="391">
        <f>IF(AND(C35&gt;=43466,C35&lt;43770),tableau!B69,0)</f>
        <v>0</v>
      </c>
      <c r="E35" s="401"/>
      <c r="F35" s="389" t="str">
        <f>_xlfn.CONCAT("DI. ",tableau!E61)</f>
        <v>DI. Rumba</v>
      </c>
      <c r="G35" s="390"/>
      <c r="H35" s="391">
        <f>IF(AND(G35&gt;=43466,G35&lt;43770),tableau!H61,0)</f>
        <v>0</v>
      </c>
    </row>
    <row r="36" spans="1:10" x14ac:dyDescent="0.2">
      <c r="B36" s="393" t="str">
        <f>_xlfn.CONCAT("JA. ",tableau!A70)</f>
        <v>JA. Rocker Fox-trot</v>
      </c>
      <c r="C36" s="394"/>
      <c r="D36" s="395">
        <f>IF(AND(C36&gt;=43466,C36&lt;43770),tableau!B70,0)</f>
        <v>0</v>
      </c>
      <c r="E36" s="401"/>
      <c r="F36" s="389" t="str">
        <f>_xlfn.CONCAT("DI. ",tableau!E62)</f>
        <v>DI. Valse autrichienne</v>
      </c>
      <c r="G36" s="390"/>
      <c r="H36" s="391">
        <f>IF(AND(G36&gt;=43466,G36&lt;43770),tableau!H62,0)</f>
        <v>0</v>
      </c>
    </row>
    <row r="37" spans="1:10" x14ac:dyDescent="0.2">
      <c r="B37" s="1019" t="s">
        <v>421</v>
      </c>
      <c r="C37" s="1019"/>
      <c r="D37" s="397">
        <f>SUM(D20:D36)</f>
        <v>0</v>
      </c>
      <c r="E37" s="401"/>
      <c r="F37" s="393" t="str">
        <f>_xlfn.CONCAT("DI. ",tableau!E63)</f>
        <v>DI. Valse or</v>
      </c>
      <c r="G37" s="394"/>
      <c r="H37" s="395">
        <f>IF(AND(G37&gt;=43466,G37&lt;43770),tableau!H63,0)</f>
        <v>0</v>
      </c>
    </row>
    <row r="38" spans="1:10" s="264" customFormat="1" x14ac:dyDescent="0.2">
      <c r="B38" s="396"/>
      <c r="C38" s="396"/>
      <c r="D38" s="397"/>
      <c r="E38" s="397"/>
      <c r="F38" s="396" t="s">
        <v>421</v>
      </c>
      <c r="G38" s="396"/>
      <c r="H38" s="397">
        <f>SUM(H20:H37)</f>
        <v>0</v>
      </c>
    </row>
    <row r="39" spans="1:10" s="264" customFormat="1" x14ac:dyDescent="0.2">
      <c r="B39" s="212"/>
      <c r="C39" s="212"/>
      <c r="D39" s="400"/>
      <c r="F39" s="396"/>
      <c r="G39" s="396"/>
      <c r="H39" s="397"/>
    </row>
    <row r="41" spans="1:10" ht="15.75" x14ac:dyDescent="0.25">
      <c r="A41" s="1018" t="s">
        <v>515</v>
      </c>
      <c r="B41" s="1018"/>
      <c r="C41" s="1018"/>
      <c r="D41" s="1018"/>
      <c r="E41" s="399">
        <f>D37+H38</f>
        <v>0</v>
      </c>
    </row>
    <row r="45" spans="1:10" x14ac:dyDescent="0.2">
      <c r="A45" s="255" t="str">
        <f>+gestion!$B$81</f>
        <v>N.B. :  Joindre une copie très lisible des parties du sommaire de test ou de la certification.</v>
      </c>
      <c r="B45" s="255"/>
      <c r="C45" s="255"/>
      <c r="D45" s="255"/>
      <c r="E45" s="255"/>
      <c r="F45" s="255"/>
      <c r="G45" s="255"/>
      <c r="H45" s="255"/>
      <c r="I45" s="255"/>
      <c r="J45" s="210"/>
    </row>
    <row r="46" spans="1:10" x14ac:dyDescent="0.2">
      <c r="A46" s="255"/>
      <c r="B46" s="255"/>
      <c r="C46" s="255"/>
      <c r="D46" s="255"/>
      <c r="E46" s="255"/>
      <c r="F46" s="255"/>
      <c r="G46" s="255"/>
      <c r="H46" s="255"/>
      <c r="I46" s="255"/>
      <c r="J46" s="210"/>
    </row>
    <row r="47" spans="1:10" x14ac:dyDescent="0.2">
      <c r="A47" s="255"/>
      <c r="B47" s="255"/>
      <c r="C47" s="255"/>
      <c r="D47" s="255"/>
      <c r="E47" s="255"/>
      <c r="F47" s="255"/>
      <c r="G47" s="255"/>
      <c r="H47" s="255"/>
      <c r="I47" s="255"/>
      <c r="J47" s="210"/>
    </row>
    <row r="48" spans="1:10" x14ac:dyDescent="0.2">
      <c r="A48" s="210"/>
      <c r="B48" s="210"/>
      <c r="C48" s="210"/>
      <c r="D48" s="210"/>
      <c r="E48" s="210"/>
      <c r="F48" s="210"/>
      <c r="G48" s="210"/>
      <c r="H48" s="210"/>
      <c r="I48" s="210"/>
      <c r="J48" s="210"/>
    </row>
    <row r="49" spans="2:9" x14ac:dyDescent="0.2">
      <c r="B49" s="210"/>
      <c r="C49" s="780" t="s">
        <v>52</v>
      </c>
      <c r="D49" s="780"/>
      <c r="E49" s="210"/>
      <c r="F49" s="325" t="str">
        <f>+'données a remplir'!$F$8</f>
        <v/>
      </c>
      <c r="G49" s="325"/>
      <c r="H49" s="325"/>
      <c r="I49" s="361"/>
    </row>
    <row r="50" spans="2:9" x14ac:dyDescent="0.2">
      <c r="B50" s="210"/>
      <c r="C50" s="378"/>
      <c r="D50" s="245"/>
      <c r="E50" s="210"/>
      <c r="F50" s="245"/>
      <c r="G50" s="245"/>
      <c r="H50" s="245"/>
      <c r="I50" s="221"/>
    </row>
    <row r="51" spans="2:9" x14ac:dyDescent="0.2">
      <c r="B51" s="210"/>
      <c r="C51" s="780" t="s">
        <v>53</v>
      </c>
      <c r="D51" s="780"/>
      <c r="E51" s="210"/>
      <c r="F51" s="325" t="str">
        <f>+'données a remplir'!$F$9</f>
        <v/>
      </c>
      <c r="G51" s="325"/>
      <c r="H51" s="325"/>
      <c r="I51" s="361"/>
    </row>
    <row r="52" spans="2:9" x14ac:dyDescent="0.2">
      <c r="B52" s="210"/>
      <c r="C52" s="378"/>
      <c r="D52" s="245"/>
      <c r="E52" s="210"/>
      <c r="F52" s="245"/>
      <c r="G52" s="245"/>
      <c r="H52" s="245"/>
      <c r="I52" s="221"/>
    </row>
    <row r="53" spans="2:9" x14ac:dyDescent="0.2">
      <c r="B53" s="210"/>
      <c r="C53" s="780" t="s">
        <v>54</v>
      </c>
      <c r="D53" s="780"/>
      <c r="E53" s="210"/>
      <c r="F53" s="325" t="str">
        <f>+'données a remplir'!$F$10</f>
        <v/>
      </c>
      <c r="G53" s="325"/>
      <c r="H53" s="325"/>
      <c r="I53" s="361"/>
    </row>
    <row r="54" spans="2:9" x14ac:dyDescent="0.2">
      <c r="D54" s="212"/>
    </row>
  </sheetData>
  <sheetProtection algorithmName="SHA-512" hashValue="guZbT0XOLZz6ULlZFwQMLVqj0TOXxXOjM1UfjDFkKfkZSzAAblBeGE7/yEisSTpusAjRgIt9gjxmXR4n29edFA==" saltValue="Gv2CIpC4MwuwQh51ditoIA==" spinCount="100000" sheet="1" objects="1" scenarios="1"/>
  <protectedRanges>
    <protectedRange sqref="C20:C36 G20:G37" name="Plage2"/>
    <protectedRange sqref="B9:D11 G9:H11" name="Plage1_3"/>
  </protectedRanges>
  <mergeCells count="22">
    <mergeCell ref="A7:I7"/>
    <mergeCell ref="B11:D11"/>
    <mergeCell ref="B9:D9"/>
    <mergeCell ref="A13:B13"/>
    <mergeCell ref="G13:I13"/>
    <mergeCell ref="G9:I9"/>
    <mergeCell ref="C13:D13"/>
    <mergeCell ref="E10:F10"/>
    <mergeCell ref="G11:I11"/>
    <mergeCell ref="A2:I2"/>
    <mergeCell ref="A3:I3"/>
    <mergeCell ref="A4:I4"/>
    <mergeCell ref="A5:I5"/>
    <mergeCell ref="A6:I6"/>
    <mergeCell ref="C51:D51"/>
    <mergeCell ref="A41:D41"/>
    <mergeCell ref="C53:D53"/>
    <mergeCell ref="B37:C37"/>
    <mergeCell ref="A14:I14"/>
    <mergeCell ref="C49:D49"/>
    <mergeCell ref="A17:I17"/>
    <mergeCell ref="A16:I16"/>
  </mergeCells>
  <printOptions horizontalCentered="1"/>
  <pageMargins left="0" right="0" top="0.55118110236220474" bottom="0.35433070866141736" header="0.31496062992125984" footer="0.31496062992125984"/>
  <pageSetup scale="80" orientation="portrait" r:id="rId1"/>
  <headerFooter>
    <oddHeader>&amp;LLauréats 2019</oddHeader>
    <oddFooter>&amp;C&amp;14PATINAGE LAURENTIDES&amp;R&amp;A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>
    <tabColor rgb="FF92D050"/>
  </sheetPr>
  <dimension ref="A1:L59"/>
  <sheetViews>
    <sheetView showGridLines="0" zoomScaleNormal="100" workbookViewId="0">
      <selection activeCell="B9" sqref="B9:D9"/>
    </sheetView>
  </sheetViews>
  <sheetFormatPr baseColWidth="10" defaultRowHeight="12.75" x14ac:dyDescent="0.2"/>
  <cols>
    <col min="1" max="1" width="11.42578125" style="212"/>
    <col min="2" max="2" width="23.42578125" style="212" customWidth="1"/>
    <col min="3" max="3" width="13.42578125" style="212" customWidth="1"/>
    <col min="4" max="4" width="11.42578125" style="400"/>
    <col min="5" max="5" width="7.7109375" style="212" customWidth="1"/>
    <col min="6" max="6" width="22.140625" style="212" customWidth="1"/>
    <col min="7" max="7" width="18.7109375" style="212" customWidth="1"/>
    <col min="8" max="8" width="11.42578125" style="212"/>
    <col min="9" max="9" width="7.7109375" style="212" customWidth="1"/>
    <col min="10" max="16384" width="11.42578125" style="212"/>
  </cols>
  <sheetData>
    <row r="1" spans="1:10" x14ac:dyDescent="0.2">
      <c r="A1" s="209"/>
      <c r="B1" s="209"/>
      <c r="C1" s="209"/>
      <c r="D1" s="381"/>
      <c r="E1" s="209"/>
      <c r="F1" s="209"/>
      <c r="G1" s="210"/>
      <c r="H1" s="211"/>
      <c r="I1" s="210"/>
      <c r="J1" s="210"/>
    </row>
    <row r="2" spans="1:10" x14ac:dyDescent="0.2">
      <c r="A2" s="796" t="s">
        <v>14</v>
      </c>
      <c r="B2" s="796"/>
      <c r="C2" s="796"/>
      <c r="D2" s="796"/>
      <c r="E2" s="796"/>
      <c r="F2" s="796"/>
      <c r="G2" s="796"/>
      <c r="H2" s="796"/>
      <c r="I2" s="796"/>
      <c r="J2" s="382"/>
    </row>
    <row r="3" spans="1:10" x14ac:dyDescent="0.2">
      <c r="A3" s="796" t="s">
        <v>43</v>
      </c>
      <c r="B3" s="796"/>
      <c r="C3" s="796"/>
      <c r="D3" s="796"/>
      <c r="E3" s="796"/>
      <c r="F3" s="796"/>
      <c r="G3" s="796"/>
      <c r="H3" s="796"/>
      <c r="I3" s="796"/>
      <c r="J3" s="382"/>
    </row>
    <row r="4" spans="1:10" s="214" customFormat="1" ht="15.75" customHeigh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  <c r="J4" s="382"/>
    </row>
    <row r="5" spans="1:10" s="214" customFormat="1" ht="15.75" customHeight="1" x14ac:dyDescent="0.2">
      <c r="A5" s="801" t="s">
        <v>5</v>
      </c>
      <c r="B5" s="801"/>
      <c r="C5" s="801"/>
      <c r="D5" s="801"/>
      <c r="E5" s="801"/>
      <c r="F5" s="801"/>
      <c r="G5" s="801"/>
      <c r="H5" s="801"/>
      <c r="I5" s="801"/>
      <c r="J5" s="382"/>
    </row>
    <row r="6" spans="1:10" ht="15.75" customHeight="1" x14ac:dyDescent="0.2">
      <c r="A6" s="801" t="str">
        <f>gestion!$B$59</f>
        <v>PATINEUR OU PATINEUSE DE DANSES PAR EXCELLENCE</v>
      </c>
      <c r="B6" s="801"/>
      <c r="C6" s="801"/>
      <c r="D6" s="801"/>
      <c r="E6" s="801"/>
      <c r="F6" s="801"/>
      <c r="G6" s="801"/>
      <c r="H6" s="801"/>
      <c r="I6" s="801"/>
      <c r="J6" s="382"/>
    </row>
    <row r="7" spans="1:10" ht="15.75" customHeight="1" x14ac:dyDescent="0.2">
      <c r="A7" s="1020" t="s">
        <v>518</v>
      </c>
      <c r="B7" s="1020"/>
      <c r="C7" s="1020"/>
      <c r="D7" s="1020"/>
      <c r="E7" s="1020"/>
      <c r="F7" s="1020"/>
      <c r="G7" s="1020"/>
      <c r="H7" s="1020"/>
      <c r="I7" s="1020"/>
      <c r="J7" s="382"/>
    </row>
    <row r="8" spans="1:10" x14ac:dyDescent="0.2">
      <c r="A8" s="210"/>
      <c r="B8" s="210"/>
      <c r="C8" s="210"/>
      <c r="D8" s="383"/>
      <c r="E8" s="210"/>
      <c r="F8" s="210"/>
      <c r="G8" s="210"/>
      <c r="H8" s="211"/>
      <c r="I8" s="210"/>
      <c r="J8" s="210"/>
    </row>
    <row r="9" spans="1:10" x14ac:dyDescent="0.2">
      <c r="A9" s="216" t="s">
        <v>48</v>
      </c>
      <c r="B9" s="790"/>
      <c r="C9" s="790"/>
      <c r="D9" s="790"/>
      <c r="F9" s="521" t="s">
        <v>51</v>
      </c>
      <c r="G9" s="807"/>
      <c r="H9" s="807"/>
      <c r="I9" s="807"/>
    </row>
    <row r="10" spans="1:10" x14ac:dyDescent="0.2">
      <c r="A10" s="216"/>
      <c r="B10" s="217"/>
      <c r="C10" s="217"/>
      <c r="D10" s="384"/>
      <c r="E10" s="800"/>
      <c r="F10" s="800"/>
      <c r="G10" s="304"/>
      <c r="H10" s="305"/>
    </row>
    <row r="11" spans="1:10" x14ac:dyDescent="0.2">
      <c r="A11" s="216" t="s">
        <v>74</v>
      </c>
      <c r="B11" s="790"/>
      <c r="C11" s="790"/>
      <c r="D11" s="790"/>
      <c r="F11" s="521" t="s">
        <v>13</v>
      </c>
      <c r="G11" s="807"/>
      <c r="H11" s="807"/>
      <c r="I11" s="807"/>
    </row>
    <row r="12" spans="1:10" x14ac:dyDescent="0.2">
      <c r="A12" s="519"/>
      <c r="B12" s="318"/>
      <c r="C12" s="318"/>
      <c r="D12" s="385"/>
      <c r="E12" s="521"/>
      <c r="F12" s="521"/>
      <c r="G12" s="306"/>
      <c r="H12" s="306"/>
    </row>
    <row r="13" spans="1:10" x14ac:dyDescent="0.2">
      <c r="A13" s="800" t="s">
        <v>50</v>
      </c>
      <c r="B13" s="800"/>
      <c r="C13" s="790">
        <f>'données a remplir'!E7</f>
        <v>0</v>
      </c>
      <c r="D13" s="790"/>
      <c r="F13" s="520" t="s">
        <v>380</v>
      </c>
      <c r="G13" s="807">
        <f>'données a remplir'!E6</f>
        <v>0</v>
      </c>
      <c r="H13" s="807"/>
      <c r="I13" s="807"/>
    </row>
    <row r="14" spans="1:10" s="357" customFormat="1" ht="20.25" x14ac:dyDescent="0.3">
      <c r="A14" s="452"/>
      <c r="B14" s="452"/>
      <c r="C14" s="452"/>
      <c r="D14" s="452"/>
      <c r="E14" s="452"/>
      <c r="F14" s="452"/>
      <c r="G14" s="452"/>
      <c r="H14" s="452"/>
      <c r="I14" s="452"/>
      <c r="J14" s="452"/>
    </row>
    <row r="15" spans="1:10" s="357" customFormat="1" x14ac:dyDescent="0.2">
      <c r="A15" s="356" t="s">
        <v>415</v>
      </c>
      <c r="B15" s="221"/>
      <c r="C15" s="221"/>
      <c r="D15" s="386"/>
      <c r="E15" s="222"/>
      <c r="F15" s="222"/>
      <c r="G15" s="210"/>
      <c r="H15" s="211"/>
      <c r="I15" s="210"/>
      <c r="J15" s="210"/>
    </row>
    <row r="16" spans="1:10" s="357" customFormat="1" x14ac:dyDescent="0.2">
      <c r="A16" s="456" t="str">
        <f>gestion!$B$79</f>
        <v>Aucune limite d'âge</v>
      </c>
      <c r="B16" s="456"/>
      <c r="C16" s="456"/>
      <c r="D16" s="456"/>
      <c r="E16" s="456"/>
      <c r="F16" s="456"/>
      <c r="G16" s="456"/>
      <c r="H16" s="456"/>
      <c r="I16" s="456"/>
      <c r="J16" s="456"/>
    </row>
    <row r="17" spans="1:12" s="357" customFormat="1" x14ac:dyDescent="0.2">
      <c r="A17" s="456" t="str">
        <f>gestion!$B$140</f>
        <v>Chaque Club enverra une seule candidature.</v>
      </c>
      <c r="B17" s="456"/>
      <c r="C17" s="456"/>
      <c r="D17" s="456"/>
      <c r="E17" s="456"/>
      <c r="F17" s="456"/>
      <c r="G17" s="456"/>
      <c r="H17" s="456"/>
      <c r="I17" s="456"/>
      <c r="J17" s="456"/>
    </row>
    <row r="19" spans="1:12" x14ac:dyDescent="0.2">
      <c r="B19" s="238" t="s">
        <v>37</v>
      </c>
      <c r="C19" s="387" t="s">
        <v>39</v>
      </c>
      <c r="D19" s="388" t="s">
        <v>38</v>
      </c>
      <c r="F19" s="238" t="s">
        <v>37</v>
      </c>
      <c r="G19" s="387" t="s">
        <v>39</v>
      </c>
      <c r="H19" s="388" t="s">
        <v>38</v>
      </c>
    </row>
    <row r="20" spans="1:12" x14ac:dyDescent="0.2">
      <c r="B20" s="389" t="str">
        <f>_xlfn.CONCAT("1. ",tableau!A75)</f>
        <v>1. Élément</v>
      </c>
      <c r="C20" s="390"/>
      <c r="D20" s="391">
        <f>IF(AND(C20&gt;43769,C20&lt;43831),tableau!B75,0)</f>
        <v>0</v>
      </c>
      <c r="F20" s="389" t="str">
        <f>tableau!E75</f>
        <v>8a. Kilian</v>
      </c>
      <c r="G20" s="390"/>
      <c r="H20" s="391">
        <f>IF(AND(G20&gt;43769,G20&lt;43831),tableau!H75,0)</f>
        <v>0</v>
      </c>
      <c r="K20" s="472"/>
    </row>
    <row r="21" spans="1:12" x14ac:dyDescent="0.2">
      <c r="B21" s="389" t="str">
        <f>tableau!A78</f>
        <v>2a. Valse hollandaise</v>
      </c>
      <c r="C21" s="390"/>
      <c r="D21" s="391">
        <f>IF(AND(C21&gt;43769,C21&lt;43831),tableau!B78,0)</f>
        <v>0</v>
      </c>
      <c r="F21" s="389" t="str">
        <f>tableau!E76</f>
        <v>8b. Rocker Fox-trot</v>
      </c>
      <c r="G21" s="390"/>
      <c r="H21" s="391">
        <f>IF(AND(G21&gt;43769,G21&lt;43831),tableau!H76,0)</f>
        <v>0</v>
      </c>
      <c r="L21" s="392"/>
    </row>
    <row r="22" spans="1:12" x14ac:dyDescent="0.2">
      <c r="B22" s="389" t="str">
        <f>tableau!A79</f>
        <v>2b. Tango Canasta</v>
      </c>
      <c r="C22" s="390"/>
      <c r="D22" s="391">
        <f>IF(AND(C22&gt;43769,C22&lt;43831),tableau!B79,0)</f>
        <v>0</v>
      </c>
      <c r="F22" s="389" t="str">
        <f>tableau!E77</f>
        <v>8c. Valse Starlight</v>
      </c>
      <c r="G22" s="390"/>
      <c r="H22" s="391">
        <f>IF(AND(G22&gt;43769,G22&lt;43831),tableau!H77,0)</f>
        <v>0</v>
      </c>
    </row>
    <row r="23" spans="1:12" x14ac:dyDescent="0.2">
      <c r="B23" s="389" t="str">
        <f>tableau!A82</f>
        <v>3a. Baby Blues</v>
      </c>
      <c r="C23" s="390"/>
      <c r="D23" s="391">
        <f>IF(AND(C23&gt;43769,C23&lt;43831),tableau!B82,0)</f>
        <v>0</v>
      </c>
      <c r="F23" s="389" t="str">
        <f>tableau!E80</f>
        <v>9a. Paso Doble</v>
      </c>
      <c r="G23" s="390"/>
      <c r="H23" s="391">
        <f>IF(AND(G23&gt;43769,G23&lt;43831),tableau!H80,0)</f>
        <v>0</v>
      </c>
    </row>
    <row r="24" spans="1:12" x14ac:dyDescent="0.2">
      <c r="B24" s="389" t="str">
        <f>tableau!A83</f>
        <v>3b. Élément</v>
      </c>
      <c r="C24" s="390"/>
      <c r="D24" s="391">
        <f>IF(AND(C24&gt;43769,C24&lt;43831),tableau!B83,0)</f>
        <v>0</v>
      </c>
      <c r="F24" s="389" t="str">
        <f>tableau!E81</f>
        <v>9b. Blues</v>
      </c>
      <c r="G24" s="390"/>
      <c r="H24" s="391">
        <f>IF(AND(G24&gt;43769,G24&lt;43831),tableau!H81,0)</f>
        <v>0</v>
      </c>
    </row>
    <row r="25" spans="1:12" x14ac:dyDescent="0.2">
      <c r="B25" s="389" t="str">
        <f>tableau!A86</f>
        <v>4a. Danse Swing</v>
      </c>
      <c r="C25" s="390"/>
      <c r="D25" s="391">
        <f>IF(AND(C25&gt;43769,C25&lt;43831),tableau!B86,0)</f>
        <v>0</v>
      </c>
      <c r="F25" s="389" t="str">
        <f>tableau!E82</f>
        <v>9c. Samba argent</v>
      </c>
      <c r="G25" s="390"/>
      <c r="H25" s="391">
        <f>IF(AND(G25&gt;43769,G25&lt;43831),tableau!H82,0)</f>
        <v>0</v>
      </c>
    </row>
    <row r="26" spans="1:12" x14ac:dyDescent="0.2">
      <c r="B26" s="389" t="str">
        <f>tableau!A87</f>
        <v>4b. Tango Fiesta</v>
      </c>
      <c r="C26" s="390"/>
      <c r="D26" s="391">
        <f>IF(AND(C26&gt;43769,C26&lt;43831),tableau!B87,0)</f>
        <v>0</v>
      </c>
      <c r="F26" s="389" t="str">
        <f>tableau!E85</f>
        <v>10a. Cha Cha Congelado</v>
      </c>
      <c r="G26" s="390"/>
      <c r="H26" s="391">
        <f>IF(AND(G26&gt;43769,G26&lt;43831),tableau!H85,0)</f>
        <v>0</v>
      </c>
    </row>
    <row r="27" spans="1:12" x14ac:dyDescent="0.2">
      <c r="B27" s="389" t="str">
        <f>tableau!A90</f>
        <v>5a. Valse Willow</v>
      </c>
      <c r="C27" s="390"/>
      <c r="D27" s="391">
        <f>IF(AND(C27&gt;43769,C27&lt;43831),tableau!B90,0)</f>
        <v>0</v>
      </c>
      <c r="F27" s="389" t="str">
        <f>tableau!E86</f>
        <v>10b. Valse Westminster</v>
      </c>
      <c r="G27" s="390"/>
      <c r="H27" s="391">
        <f>IF(AND(G27&gt;43769,G27&lt;43831),tableau!H86,0)</f>
        <v>0</v>
      </c>
    </row>
    <row r="28" spans="1:12" x14ac:dyDescent="0.2">
      <c r="B28" s="389" t="str">
        <f>tableau!A91</f>
        <v>5b. Éléments</v>
      </c>
      <c r="C28" s="390"/>
      <c r="D28" s="391">
        <f>IF(AND(C28&gt;43769,C28&lt;43831),tableau!B91,0)</f>
        <v>0</v>
      </c>
      <c r="F28" s="389" t="str">
        <f>tableau!E87</f>
        <v>10c. Quickstep</v>
      </c>
      <c r="G28" s="390"/>
      <c r="H28" s="391">
        <f>IF(AND(G28&gt;43769,G28&lt;43831),tableau!H87,0)</f>
        <v>0</v>
      </c>
    </row>
    <row r="29" spans="1:12" x14ac:dyDescent="0.2">
      <c r="B29" s="389" t="str">
        <f>tableau!A94</f>
        <v>6a. Ten-Fox</v>
      </c>
      <c r="C29" s="390"/>
      <c r="D29" s="391">
        <f>IF(AND(C29&gt;43769,C29&lt;43831),tableau!B94,0)</f>
        <v>0</v>
      </c>
      <c r="F29" s="389" t="str">
        <f>tableau!E90</f>
        <v>ORa. Valse viennoise</v>
      </c>
      <c r="G29" s="390"/>
      <c r="H29" s="391">
        <f>IF(AND(G29&gt;43769,G29&lt;43831),tableau!H90,0)</f>
        <v>0</v>
      </c>
    </row>
    <row r="30" spans="1:12" x14ac:dyDescent="0.2">
      <c r="B30" s="389" t="str">
        <f>tableau!A95</f>
        <v>6b. Valse européenne</v>
      </c>
      <c r="C30" s="390"/>
      <c r="D30" s="391">
        <f>IF(AND(C30&gt;43769,C30&lt;43831),tableau!B95,0)</f>
        <v>0</v>
      </c>
      <c r="F30" s="389" t="str">
        <f>tableau!E91</f>
        <v>ORb. Tango argentin</v>
      </c>
      <c r="G30" s="390"/>
      <c r="H30" s="391">
        <f>IF(AND(G30&gt;43769,G30&lt;43831),tableau!H91,0)</f>
        <v>0</v>
      </c>
    </row>
    <row r="31" spans="1:12" x14ac:dyDescent="0.2">
      <c r="B31" s="389" t="str">
        <f>tableau!A96</f>
        <v>6c. Fourteenstep</v>
      </c>
      <c r="C31" s="390"/>
      <c r="D31" s="391">
        <f>IF(AND(C31&gt;43769,C31&lt;43831),tableau!B96,0)</f>
        <v>0</v>
      </c>
      <c r="F31" s="389" t="str">
        <f>tableau!E92</f>
        <v>ORc. Danse rythmique</v>
      </c>
      <c r="G31" s="390"/>
      <c r="H31" s="391">
        <f>IF(AND(G31&gt;43769,G31&lt;43831),tableau!H92,0)</f>
        <v>0</v>
      </c>
    </row>
    <row r="32" spans="1:12" x14ac:dyDescent="0.2">
      <c r="B32" s="389" t="str">
        <f>tableau!A99</f>
        <v>7a. Fox-trot de Keats</v>
      </c>
      <c r="C32" s="390"/>
      <c r="D32" s="391">
        <f>IF(AND(C32&gt;43769,C32&lt;43831),tableau!B99,0)</f>
        <v>0</v>
      </c>
      <c r="F32" s="389" t="str">
        <f>_xlfn.CONCAT("DI. ",tableau!E95)</f>
        <v>DI. Valse Ravensburger</v>
      </c>
      <c r="G32" s="390"/>
      <c r="H32" s="391">
        <f>IF(AND(G32&gt;43769,G32&lt;43831),tableau!H95,0)</f>
        <v>0</v>
      </c>
    </row>
    <row r="33" spans="1:9" x14ac:dyDescent="0.2">
      <c r="B33" s="389" t="str">
        <f>tableau!A100</f>
        <v>7b. Tango Harris</v>
      </c>
      <c r="C33" s="390"/>
      <c r="D33" s="391">
        <f>IF(AND(C33&gt;43769,C33&lt;43831),tableau!B100,0)</f>
        <v>0</v>
      </c>
      <c r="F33" s="389" t="str">
        <f>_xlfn.CONCAT("DI. ",tableau!E96)</f>
        <v>DI. Tango Romantica</v>
      </c>
      <c r="G33" s="390"/>
      <c r="H33" s="391">
        <f>IF(AND(G33&gt;43769,G33&lt;43831),tableau!H96,0)</f>
        <v>0</v>
      </c>
    </row>
    <row r="34" spans="1:9" x14ac:dyDescent="0.2">
      <c r="B34" s="393" t="str">
        <f>tableau!A101</f>
        <v>7c. Valse américaine</v>
      </c>
      <c r="C34" s="394"/>
      <c r="D34" s="395">
        <f>IF(AND(C34&gt;43769,C34&lt;43831),tableau!B101,0)</f>
        <v>0</v>
      </c>
      <c r="F34" s="389" t="str">
        <f>_xlfn.CONCAT("DI. ",tableau!E97)</f>
        <v>DI. Polka Yankee</v>
      </c>
      <c r="G34" s="390"/>
      <c r="H34" s="391">
        <f>IF(AND(G34&gt;43769,G34&lt;43831),tableau!H97,0)</f>
        <v>0</v>
      </c>
    </row>
    <row r="35" spans="1:9" x14ac:dyDescent="0.2">
      <c r="B35" s="473" t="s">
        <v>421</v>
      </c>
      <c r="C35" s="473"/>
      <c r="D35" s="474">
        <f>SUM(D20:D34)</f>
        <v>0</v>
      </c>
      <c r="F35" s="389" t="str">
        <f>_xlfn.CONCAT("DI. ",tableau!E98)</f>
        <v>DI. Rumba</v>
      </c>
      <c r="G35" s="390"/>
      <c r="H35" s="391">
        <f>IF(AND(G35&gt;43769,G35&lt;43831),tableau!H98,0)</f>
        <v>0</v>
      </c>
    </row>
    <row r="36" spans="1:9" x14ac:dyDescent="0.2">
      <c r="B36" s="362"/>
      <c r="C36" s="475"/>
      <c r="D36" s="401"/>
      <c r="F36" s="389" t="str">
        <f>_xlfn.CONCAT("DI. ",tableau!E99)</f>
        <v>DI. Valse autrichienne</v>
      </c>
      <c r="G36" s="390"/>
      <c r="H36" s="391">
        <f>IF(AND(G36&gt;43769,G36&lt;43831),tableau!H99,0)</f>
        <v>0</v>
      </c>
    </row>
    <row r="37" spans="1:9" x14ac:dyDescent="0.2">
      <c r="B37" s="362"/>
      <c r="C37" s="475"/>
      <c r="D37" s="401"/>
      <c r="F37" s="393" t="str">
        <f>_xlfn.CONCAT("DI. ",tableau!E100)</f>
        <v>DI. Valse or</v>
      </c>
      <c r="G37" s="394"/>
      <c r="H37" s="395">
        <f>IF(AND(G37&gt;43769,G37&lt;43831),tableau!H100,0)</f>
        <v>0</v>
      </c>
    </row>
    <row r="38" spans="1:9" s="264" customFormat="1" x14ac:dyDescent="0.2">
      <c r="B38" s="396"/>
      <c r="C38" s="396"/>
      <c r="D38" s="397"/>
      <c r="F38" s="396" t="s">
        <v>421</v>
      </c>
      <c r="G38" s="396"/>
      <c r="H38" s="397">
        <f>SUM(H20:H37)</f>
        <v>0</v>
      </c>
    </row>
    <row r="39" spans="1:9" s="264" customFormat="1" x14ac:dyDescent="0.2">
      <c r="B39" s="396"/>
      <c r="C39" s="396"/>
      <c r="D39" s="397"/>
      <c r="G39" s="396"/>
      <c r="H39" s="396"/>
      <c r="I39" s="397"/>
    </row>
    <row r="40" spans="1:9" s="264" customFormat="1" x14ac:dyDescent="0.2">
      <c r="B40" s="396"/>
      <c r="C40" s="396"/>
      <c r="D40" s="397"/>
      <c r="G40" s="396"/>
      <c r="H40" s="396"/>
      <c r="I40" s="397"/>
    </row>
    <row r="41" spans="1:9" ht="15.75" x14ac:dyDescent="0.25">
      <c r="A41" s="1018" t="s">
        <v>516</v>
      </c>
      <c r="B41" s="1018"/>
      <c r="C41" s="1018"/>
      <c r="D41" s="1018"/>
      <c r="E41" s="476">
        <f>'41'!E41</f>
        <v>0</v>
      </c>
    </row>
    <row r="42" spans="1:9" ht="15.75" x14ac:dyDescent="0.25">
      <c r="A42" s="1018" t="s">
        <v>517</v>
      </c>
      <c r="B42" s="1018"/>
      <c r="C42" s="1018"/>
      <c r="D42" s="1018"/>
      <c r="E42" s="477">
        <f>D35+H38</f>
        <v>0</v>
      </c>
    </row>
    <row r="44" spans="1:9" s="478" customFormat="1" x14ac:dyDescent="0.2">
      <c r="A44" s="1021" t="s">
        <v>468</v>
      </c>
      <c r="B44" s="1021"/>
      <c r="C44" s="1021"/>
      <c r="D44" s="1021"/>
      <c r="E44" s="399">
        <f>E41+E42</f>
        <v>0</v>
      </c>
    </row>
    <row r="52" spans="1:11" x14ac:dyDescent="0.2">
      <c r="A52" s="255" t="str">
        <f>+gestion!$B$81</f>
        <v>N.B. :  Joindre une copie très lisible des parties du sommaire de test ou de la certification.</v>
      </c>
      <c r="B52" s="255"/>
      <c r="C52" s="255"/>
      <c r="D52" s="255"/>
      <c r="E52" s="255"/>
      <c r="F52" s="255"/>
      <c r="G52" s="255"/>
      <c r="H52" s="255"/>
      <c r="I52" s="255"/>
      <c r="J52" s="255"/>
      <c r="K52" s="210"/>
    </row>
    <row r="53" spans="1:11" x14ac:dyDescent="0.2">
      <c r="A53" s="210"/>
      <c r="B53" s="210"/>
      <c r="C53" s="210"/>
      <c r="D53" s="210"/>
      <c r="E53" s="210"/>
      <c r="F53" s="210"/>
      <c r="G53" s="210"/>
      <c r="H53" s="210"/>
      <c r="I53" s="210"/>
      <c r="J53" s="210"/>
      <c r="K53" s="210"/>
    </row>
    <row r="54" spans="1:11" x14ac:dyDescent="0.2">
      <c r="B54" s="210"/>
      <c r="C54" s="460" t="s">
        <v>52</v>
      </c>
      <c r="D54" s="460"/>
      <c r="E54" s="210"/>
      <c r="F54" s="781" t="str">
        <f>+'données a remplir'!$F$8</f>
        <v/>
      </c>
      <c r="G54" s="781"/>
      <c r="H54" s="781"/>
      <c r="I54" s="361"/>
      <c r="J54" s="361"/>
    </row>
    <row r="55" spans="1:11" x14ac:dyDescent="0.2">
      <c r="B55" s="210"/>
      <c r="C55" s="460"/>
      <c r="D55" s="245"/>
      <c r="E55" s="210"/>
      <c r="F55" s="245"/>
      <c r="G55" s="245"/>
      <c r="H55" s="245"/>
      <c r="I55" s="221"/>
      <c r="J55" s="221"/>
    </row>
    <row r="56" spans="1:11" x14ac:dyDescent="0.2">
      <c r="B56" s="210"/>
      <c r="C56" s="460" t="s">
        <v>53</v>
      </c>
      <c r="D56" s="460"/>
      <c r="E56" s="210"/>
      <c r="F56" s="781" t="str">
        <f>+'données a remplir'!$F$9</f>
        <v/>
      </c>
      <c r="G56" s="781"/>
      <c r="H56" s="781"/>
      <c r="I56" s="361"/>
      <c r="J56" s="361"/>
    </row>
    <row r="57" spans="1:11" x14ac:dyDescent="0.2">
      <c r="B57" s="210"/>
      <c r="C57" s="460"/>
      <c r="D57" s="245"/>
      <c r="E57" s="210"/>
      <c r="F57" s="245"/>
      <c r="G57" s="245"/>
      <c r="H57" s="245"/>
      <c r="I57" s="221"/>
      <c r="J57" s="221"/>
    </row>
    <row r="58" spans="1:11" x14ac:dyDescent="0.2">
      <c r="B58" s="210"/>
      <c r="C58" s="455" t="s">
        <v>54</v>
      </c>
      <c r="D58" s="455"/>
      <c r="E58" s="210"/>
      <c r="F58" s="781" t="str">
        <f>+'données a remplir'!$F$10</f>
        <v/>
      </c>
      <c r="G58" s="781"/>
      <c r="H58" s="781"/>
      <c r="I58" s="361"/>
      <c r="J58" s="361"/>
    </row>
    <row r="59" spans="1:11" x14ac:dyDescent="0.2">
      <c r="D59" s="212"/>
    </row>
  </sheetData>
  <sheetProtection algorithmName="SHA-512" hashValue="jU1nhuPVrYKNk4Z4ELc9+bfqReQ6MR2smhoSaZtk1GKcyPYWshgOiZFFKe5ANDivx3Y7bcsG+oXD+S3LsD402A==" saltValue="KfDtBU9792goF3ZOLrLgGA==" spinCount="100000" sheet="1"/>
  <protectedRanges>
    <protectedRange sqref="B9:D11 G9:H11" name="Plage1_3"/>
    <protectedRange sqref="C20:C34 G20:G37" name="Plage2"/>
  </protectedRanges>
  <mergeCells count="20">
    <mergeCell ref="A2:I2"/>
    <mergeCell ref="A3:I3"/>
    <mergeCell ref="A4:I4"/>
    <mergeCell ref="A5:I5"/>
    <mergeCell ref="A6:I6"/>
    <mergeCell ref="F56:H56"/>
    <mergeCell ref="F58:H58"/>
    <mergeCell ref="C13:D13"/>
    <mergeCell ref="G13:I13"/>
    <mergeCell ref="A7:I7"/>
    <mergeCell ref="A41:D41"/>
    <mergeCell ref="A42:D42"/>
    <mergeCell ref="A44:D44"/>
    <mergeCell ref="B9:D9"/>
    <mergeCell ref="B11:D11"/>
    <mergeCell ref="F54:H54"/>
    <mergeCell ref="G9:I9"/>
    <mergeCell ref="G11:I11"/>
    <mergeCell ref="E10:F10"/>
    <mergeCell ref="A13:B13"/>
  </mergeCells>
  <printOptions horizontalCentered="1"/>
  <pageMargins left="0" right="0" top="0.55118110236220474" bottom="0.35433070866141736" header="0.31496062992125984" footer="0.31496062992125984"/>
  <pageSetup scale="81" orientation="portrait" r:id="rId1"/>
  <headerFooter>
    <oddHeader>&amp;LLauréats 2019</oddHeader>
    <oddFooter>&amp;C&amp;14PATINAGE LAURENTIDES&amp;R&amp;A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>
    <tabColor rgb="FF92D050"/>
  </sheetPr>
  <dimension ref="A1:K61"/>
  <sheetViews>
    <sheetView showGridLines="0" zoomScaleNormal="100" workbookViewId="0">
      <selection activeCell="B10" sqref="B10:D10"/>
    </sheetView>
  </sheetViews>
  <sheetFormatPr baseColWidth="10" defaultRowHeight="12.75" x14ac:dyDescent="0.2"/>
  <cols>
    <col min="1" max="1" width="11.42578125" style="212"/>
    <col min="2" max="2" width="23.42578125" style="212" customWidth="1"/>
    <col min="3" max="3" width="13.42578125" style="212" customWidth="1"/>
    <col min="4" max="4" width="11.42578125" style="400"/>
    <col min="5" max="5" width="9.28515625" style="212" customWidth="1"/>
    <col min="6" max="6" width="23.140625" style="212" customWidth="1"/>
    <col min="7" max="7" width="18.7109375" style="212" customWidth="1"/>
    <col min="8" max="8" width="11.42578125" style="212"/>
    <col min="9" max="9" width="7.7109375" style="212" customWidth="1"/>
    <col min="10" max="16384" width="11.42578125" style="212"/>
  </cols>
  <sheetData>
    <row r="1" spans="1:10" x14ac:dyDescent="0.2">
      <c r="A1" s="209"/>
      <c r="B1" s="209"/>
      <c r="C1" s="209"/>
      <c r="D1" s="381"/>
      <c r="E1" s="209"/>
      <c r="F1" s="209"/>
      <c r="G1" s="210"/>
      <c r="H1" s="211"/>
      <c r="I1" s="210"/>
      <c r="J1" s="210"/>
    </row>
    <row r="2" spans="1:10" x14ac:dyDescent="0.2">
      <c r="A2" s="796" t="s">
        <v>14</v>
      </c>
      <c r="B2" s="796"/>
      <c r="C2" s="796"/>
      <c r="D2" s="796"/>
      <c r="E2" s="796"/>
      <c r="F2" s="796"/>
      <c r="G2" s="796"/>
      <c r="H2" s="796"/>
      <c r="I2" s="796"/>
      <c r="J2" s="382"/>
    </row>
    <row r="3" spans="1:10" x14ac:dyDescent="0.2">
      <c r="A3" s="796" t="s">
        <v>43</v>
      </c>
      <c r="B3" s="796"/>
      <c r="C3" s="796"/>
      <c r="D3" s="796"/>
      <c r="E3" s="796"/>
      <c r="F3" s="796"/>
      <c r="G3" s="796"/>
      <c r="H3" s="796"/>
      <c r="I3" s="796"/>
      <c r="J3" s="382"/>
    </row>
    <row r="4" spans="1:10" s="214" customFormat="1" ht="15.75" customHeigh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  <c r="J4" s="382"/>
    </row>
    <row r="5" spans="1:10" s="214" customFormat="1" ht="15.75" customHeight="1" x14ac:dyDescent="0.2">
      <c r="A5" s="801" t="s">
        <v>5</v>
      </c>
      <c r="B5" s="801"/>
      <c r="C5" s="801"/>
      <c r="D5" s="801"/>
      <c r="E5" s="801"/>
      <c r="F5" s="801"/>
      <c r="G5" s="801"/>
      <c r="H5" s="801"/>
      <c r="I5" s="801"/>
      <c r="J5" s="382"/>
    </row>
    <row r="6" spans="1:10" ht="15.75" customHeight="1" x14ac:dyDescent="0.2">
      <c r="A6" s="801" t="str">
        <f>gestion!$B$60</f>
        <v>PATINEUR OU PATINEUSE DE DANSES</v>
      </c>
      <c r="B6" s="801"/>
      <c r="C6" s="801"/>
      <c r="D6" s="801"/>
      <c r="E6" s="801"/>
      <c r="F6" s="801"/>
      <c r="G6" s="801"/>
      <c r="H6" s="801"/>
      <c r="I6" s="801"/>
      <c r="J6" s="382"/>
    </row>
    <row r="7" spans="1:10" ht="15.75" customHeight="1" x14ac:dyDescent="0.2">
      <c r="A7" s="801" t="str">
        <f>gestion!$B$61</f>
        <v>14 ANS ET PLUS</v>
      </c>
      <c r="B7" s="801"/>
      <c r="C7" s="801"/>
      <c r="D7" s="801"/>
      <c r="E7" s="801"/>
      <c r="F7" s="801"/>
      <c r="G7" s="801"/>
      <c r="H7" s="801"/>
      <c r="I7" s="801"/>
      <c r="J7" s="382"/>
    </row>
    <row r="8" spans="1:10" s="349" customFormat="1" ht="15.75" customHeight="1" x14ac:dyDescent="0.2">
      <c r="A8" s="1020" t="s">
        <v>514</v>
      </c>
      <c r="B8" s="1020"/>
      <c r="C8" s="1020"/>
      <c r="D8" s="1020"/>
      <c r="E8" s="1020"/>
      <c r="F8" s="1020"/>
      <c r="G8" s="1020"/>
      <c r="H8" s="1020"/>
      <c r="I8" s="1020"/>
      <c r="J8" s="479"/>
    </row>
    <row r="9" spans="1:10" x14ac:dyDescent="0.2">
      <c r="A9" s="210"/>
      <c r="B9" s="210"/>
      <c r="C9" s="210"/>
      <c r="D9" s="383"/>
      <c r="E9" s="210"/>
      <c r="F9" s="210"/>
      <c r="G9" s="210"/>
      <c r="H9" s="211"/>
      <c r="I9" s="210"/>
      <c r="J9" s="210"/>
    </row>
    <row r="10" spans="1:10" x14ac:dyDescent="0.2">
      <c r="A10" s="216" t="s">
        <v>48</v>
      </c>
      <c r="B10" s="790"/>
      <c r="C10" s="790"/>
      <c r="D10" s="790"/>
      <c r="F10" s="521" t="s">
        <v>51</v>
      </c>
      <c r="G10" s="807"/>
      <c r="H10" s="807"/>
      <c r="I10" s="807"/>
    </row>
    <row r="11" spans="1:10" x14ac:dyDescent="0.2">
      <c r="A11" s="216"/>
      <c r="B11" s="217"/>
      <c r="C11" s="217"/>
      <c r="D11" s="384"/>
      <c r="E11" s="800"/>
      <c r="F11" s="800"/>
      <c r="G11" s="304"/>
      <c r="H11" s="305"/>
    </row>
    <row r="12" spans="1:10" x14ac:dyDescent="0.2">
      <c r="A12" s="216" t="s">
        <v>74</v>
      </c>
      <c r="B12" s="790"/>
      <c r="C12" s="790"/>
      <c r="D12" s="790"/>
      <c r="F12" s="521" t="s">
        <v>13</v>
      </c>
      <c r="G12" s="807"/>
      <c r="H12" s="807"/>
      <c r="I12" s="807"/>
    </row>
    <row r="13" spans="1:10" x14ac:dyDescent="0.2">
      <c r="A13" s="519"/>
      <c r="B13" s="318"/>
      <c r="C13" s="318"/>
      <c r="D13" s="385"/>
      <c r="E13" s="521"/>
      <c r="F13" s="521"/>
      <c r="G13" s="306"/>
      <c r="H13" s="306"/>
    </row>
    <row r="14" spans="1:10" x14ac:dyDescent="0.2">
      <c r="A14" s="800" t="s">
        <v>50</v>
      </c>
      <c r="B14" s="800"/>
      <c r="C14" s="790">
        <f>'données a remplir'!E7</f>
        <v>0</v>
      </c>
      <c r="D14" s="790"/>
      <c r="F14" s="520" t="s">
        <v>380</v>
      </c>
      <c r="G14" s="807">
        <f>'données a remplir'!E6</f>
        <v>0</v>
      </c>
      <c r="H14" s="807"/>
      <c r="I14" s="807"/>
    </row>
    <row r="15" spans="1:10" s="357" customFormat="1" ht="20.25" x14ac:dyDescent="0.3">
      <c r="A15" s="891"/>
      <c r="B15" s="891"/>
      <c r="C15" s="891"/>
      <c r="D15" s="891"/>
      <c r="E15" s="891"/>
      <c r="F15" s="891"/>
      <c r="G15" s="891"/>
      <c r="H15" s="891"/>
      <c r="I15" s="891"/>
      <c r="J15" s="891"/>
    </row>
    <row r="16" spans="1:10" s="357" customFormat="1" x14ac:dyDescent="0.2">
      <c r="A16" s="356" t="s">
        <v>415</v>
      </c>
      <c r="B16" s="221"/>
      <c r="C16" s="221"/>
      <c r="D16" s="386"/>
      <c r="E16" s="222"/>
      <c r="F16" s="222"/>
      <c r="G16" s="210"/>
      <c r="H16" s="211"/>
      <c r="I16" s="210"/>
      <c r="J16" s="210"/>
    </row>
    <row r="17" spans="1:11" s="357" customFormat="1" x14ac:dyDescent="0.2">
      <c r="A17" s="945" t="str">
        <f>_xlfn.CONCAT(gestion!$B$142," ",gestion!$Q$4)</f>
        <v>14 ans ou plus au 31 décembre 2019</v>
      </c>
      <c r="B17" s="945"/>
      <c r="C17" s="945"/>
      <c r="D17" s="945"/>
      <c r="E17" s="945"/>
      <c r="F17" s="945"/>
      <c r="G17" s="945"/>
      <c r="H17" s="945"/>
      <c r="I17" s="945"/>
      <c r="J17" s="945"/>
    </row>
    <row r="18" spans="1:11" s="357" customFormat="1" x14ac:dyDescent="0.2">
      <c r="A18" s="945" t="str">
        <f>gestion!$B$145</f>
        <v>Chaque Club enverra 3 candidatures.</v>
      </c>
      <c r="B18" s="945"/>
      <c r="C18" s="945"/>
      <c r="D18" s="945"/>
      <c r="E18" s="945"/>
      <c r="F18" s="945"/>
      <c r="G18" s="945"/>
      <c r="H18" s="945"/>
      <c r="I18" s="945"/>
      <c r="J18" s="945"/>
    </row>
    <row r="20" spans="1:11" x14ac:dyDescent="0.2">
      <c r="B20" s="238" t="s">
        <v>37</v>
      </c>
      <c r="C20" s="387" t="s">
        <v>39</v>
      </c>
      <c r="D20" s="388" t="s">
        <v>38</v>
      </c>
      <c r="F20" s="238" t="s">
        <v>37</v>
      </c>
      <c r="G20" s="387" t="s">
        <v>39</v>
      </c>
      <c r="H20" s="388" t="s">
        <v>38</v>
      </c>
    </row>
    <row r="21" spans="1:11" x14ac:dyDescent="0.2">
      <c r="B21" s="389" t="str">
        <f>_xlfn.CONCAT("1. ",tableau!A42)</f>
        <v>1. Élément</v>
      </c>
      <c r="C21" s="390"/>
      <c r="D21" s="391">
        <f>IF(AND(C21&gt;=43466,C21&lt;43770),tableau!B42,0)</f>
        <v>0</v>
      </c>
      <c r="E21" s="401"/>
      <c r="F21" s="389" t="str">
        <f>_xlfn.CONCAT("SA. ",tableau!E42)</f>
        <v>SA. Paso Doble</v>
      </c>
      <c r="G21" s="390"/>
      <c r="H21" s="391">
        <f>IF(AND(G21&gt;=43466,G21&lt;43770),tableau!H42,0)</f>
        <v>0</v>
      </c>
    </row>
    <row r="22" spans="1:11" x14ac:dyDescent="0.2">
      <c r="B22" s="389" t="str">
        <f>tableau!A45</f>
        <v>2a. Valse Hollandaise</v>
      </c>
      <c r="C22" s="390"/>
      <c r="D22" s="391">
        <f>IF(AND(C22&gt;=43466,C22&lt;43770),tableau!B45,0)</f>
        <v>0</v>
      </c>
      <c r="E22" s="401"/>
      <c r="F22" s="389" t="str">
        <f>_xlfn.CONCAT("SA. ",tableau!E43)</f>
        <v>SA. Valse Starlight</v>
      </c>
      <c r="G22" s="390"/>
      <c r="H22" s="391">
        <f>IF(AND(G22&gt;=43466,G22&lt;43770),tableau!H43,0)</f>
        <v>0</v>
      </c>
      <c r="K22" s="392"/>
    </row>
    <row r="23" spans="1:11" x14ac:dyDescent="0.2">
      <c r="B23" s="389" t="str">
        <f>tableau!A46</f>
        <v>2b. Tango Canasta</v>
      </c>
      <c r="C23" s="390"/>
      <c r="D23" s="391">
        <f>IF(AND(C23&gt;=43466,C23&lt;43770),tableau!B46,0)</f>
        <v>0</v>
      </c>
      <c r="E23" s="401"/>
      <c r="F23" s="389" t="str">
        <f>_xlfn.CONCAT("SA. ",tableau!E44)</f>
        <v>SA. Blues</v>
      </c>
      <c r="G23" s="390"/>
      <c r="H23" s="391">
        <f>IF(AND(G23&gt;=43466,G23&lt;43770),tableau!H44,0)</f>
        <v>0</v>
      </c>
    </row>
    <row r="24" spans="1:11" x14ac:dyDescent="0.2">
      <c r="B24" s="389" t="str">
        <f>tableau!A49</f>
        <v>3a. Baby Blues</v>
      </c>
      <c r="C24" s="390"/>
      <c r="D24" s="391">
        <f>IF(AND(C24&gt;=43466,C24&lt;43770),tableau!B49,0)</f>
        <v>0</v>
      </c>
      <c r="E24" s="401"/>
      <c r="F24" s="389" t="str">
        <f>_xlfn.CONCAT("SA. ",tableau!E45)</f>
        <v>SA. Kilian</v>
      </c>
      <c r="G24" s="390"/>
      <c r="H24" s="391">
        <f>IF(AND(G24&gt;=43466,G24&lt;43770),tableau!H45,0)</f>
        <v>0</v>
      </c>
    </row>
    <row r="25" spans="1:11" x14ac:dyDescent="0.2">
      <c r="B25" s="389" t="str">
        <f>tableau!A50</f>
        <v>3b. Élément</v>
      </c>
      <c r="C25" s="390"/>
      <c r="D25" s="391">
        <f>IF(AND(C25&gt;=43466,C25&lt;43770),tableau!B50,0)</f>
        <v>0</v>
      </c>
      <c r="E25" s="401"/>
      <c r="F25" s="389" t="str">
        <f>_xlfn.CONCAT("SA. ",tableau!E46)</f>
        <v>SA. Cha Cha Congelado</v>
      </c>
      <c r="G25" s="390"/>
      <c r="H25" s="391">
        <f>IF(AND(G25&gt;=43466,G25&lt;43770),tableau!H46,0)</f>
        <v>0</v>
      </c>
    </row>
    <row r="26" spans="1:11" x14ac:dyDescent="0.2">
      <c r="B26" s="389" t="str">
        <f>tableau!A53</f>
        <v>4a. Danse Swing</v>
      </c>
      <c r="C26" s="390"/>
      <c r="D26" s="391">
        <f>IF(AND(C26&gt;=43466,C26&lt;43770),tableau!B53,0)</f>
        <v>0</v>
      </c>
      <c r="E26" s="401"/>
      <c r="F26" s="389" t="str">
        <f>_xlfn.CONCAT("SA. ",tableau!E47)</f>
        <v>SA. Danse créative argent</v>
      </c>
      <c r="G26" s="390"/>
      <c r="H26" s="391">
        <f>IF(AND(G26&gt;=43466,G26&lt;43770),tableau!H47,0)</f>
        <v>0</v>
      </c>
    </row>
    <row r="27" spans="1:11" x14ac:dyDescent="0.2">
      <c r="B27" s="389" t="str">
        <f>tableau!A54</f>
        <v>4b. Tango Fiesta</v>
      </c>
      <c r="C27" s="390"/>
      <c r="D27" s="391">
        <f>IF(AND(C27&gt;=43466,C27&lt;43770),tableau!B54,0)</f>
        <v>0</v>
      </c>
      <c r="E27" s="401"/>
      <c r="F27" s="389" t="str">
        <f>_xlfn.CONCAT("OR. ",tableau!E50)</f>
        <v>OR. Valse viennoise</v>
      </c>
      <c r="G27" s="390"/>
      <c r="H27" s="391">
        <f>IF(AND(G27&gt;=43466,G27&lt;43770),tableau!H50,0)</f>
        <v>0</v>
      </c>
    </row>
    <row r="28" spans="1:11" x14ac:dyDescent="0.2">
      <c r="B28" s="389" t="str">
        <f>tableau!A57</f>
        <v>5a. Valse Willow</v>
      </c>
      <c r="C28" s="390"/>
      <c r="D28" s="391">
        <f>IF(AND(C28&gt;=43466,C28&lt;43770),tableau!B57,0)</f>
        <v>0</v>
      </c>
      <c r="E28" s="401"/>
      <c r="F28" s="389" t="str">
        <f>_xlfn.CONCAT("OR. ",tableau!E51)</f>
        <v>OR. Valse Westminster</v>
      </c>
      <c r="G28" s="390"/>
      <c r="H28" s="391">
        <f>IF(AND(G28&gt;=43466,G28&lt;43770),tableau!H51,0)</f>
        <v>0</v>
      </c>
    </row>
    <row r="29" spans="1:11" x14ac:dyDescent="0.2">
      <c r="B29" s="389" t="str">
        <f>tableau!A58</f>
        <v>5b. Éléments</v>
      </c>
      <c r="C29" s="390"/>
      <c r="D29" s="391">
        <f>IF(AND(C29&gt;=43466,C29&lt;43770),tableau!B58,0)</f>
        <v>0</v>
      </c>
      <c r="E29" s="401"/>
      <c r="F29" s="389" t="str">
        <f>_xlfn.CONCAT("OR. ",tableau!E52)</f>
        <v>OR. Quickstep</v>
      </c>
      <c r="G29" s="390"/>
      <c r="H29" s="391">
        <f>IF(AND(G29&gt;=43466,G29&lt;43770),tableau!H52,0)</f>
        <v>0</v>
      </c>
    </row>
    <row r="30" spans="1:11" x14ac:dyDescent="0.2">
      <c r="B30" s="389" t="str">
        <f>_xlfn.CONCAT("SB. ",tableau!A61)</f>
        <v>SB. Ten-Fox</v>
      </c>
      <c r="C30" s="390"/>
      <c r="D30" s="391">
        <f>IF(AND(C30&gt;=43466,C30&lt;43770),tableau!B61,0)</f>
        <v>0</v>
      </c>
      <c r="E30" s="401"/>
      <c r="F30" s="389" t="str">
        <f>_xlfn.CONCAT("OR. ",tableau!E53)</f>
        <v>OR. Tango argentin</v>
      </c>
      <c r="G30" s="390"/>
      <c r="H30" s="391">
        <f>IF(AND(G30&gt;=43466,G30&lt;43770),tableau!H53,0)</f>
        <v>0</v>
      </c>
    </row>
    <row r="31" spans="1:11" x14ac:dyDescent="0.2">
      <c r="B31" s="389" t="str">
        <f>_xlfn.CONCAT("SB. ",tableau!A62)</f>
        <v>SB. Fourteenstep</v>
      </c>
      <c r="C31" s="390"/>
      <c r="D31" s="391">
        <f>IF(AND(C31&gt;=43466,C31&lt;43770),tableau!B62,0)</f>
        <v>0</v>
      </c>
      <c r="E31" s="401"/>
      <c r="F31" s="389" t="str">
        <f>_xlfn.CONCAT("OR. ",tableau!E54)</f>
        <v>OR. Samba argentin</v>
      </c>
      <c r="G31" s="390"/>
      <c r="H31" s="391">
        <f>IF(AND(G31&gt;=43466,G31&lt;43770),tableau!H54,0)</f>
        <v>0</v>
      </c>
    </row>
    <row r="32" spans="1:11" x14ac:dyDescent="0.2">
      <c r="B32" s="389" t="str">
        <f>_xlfn.CONCAT("SB. ",tableau!A63)</f>
        <v>SB. Valse européenne</v>
      </c>
      <c r="C32" s="390"/>
      <c r="D32" s="391">
        <f>IF(AND(C32&gt;=43466,C32&lt;43770),tableau!B63,0)</f>
        <v>0</v>
      </c>
      <c r="E32" s="401"/>
      <c r="F32" s="389" t="str">
        <f>_xlfn.CONCAT("OR. ",tableau!E55)</f>
        <v>OR. Danse créative or</v>
      </c>
      <c r="G32" s="390"/>
      <c r="H32" s="391">
        <f>IF(AND(G32&gt;=43466,G32&lt;43770),tableau!H55,0)</f>
        <v>0</v>
      </c>
    </row>
    <row r="33" spans="1:9" x14ac:dyDescent="0.2">
      <c r="B33" s="389" t="str">
        <f>_xlfn.CONCAT("SB. ",tableau!A64)</f>
        <v>SB. Danse créative bronze</v>
      </c>
      <c r="C33" s="390"/>
      <c r="D33" s="391">
        <f>IF(AND(C33&gt;=43466,C33&lt;43770),tableau!B64,0)</f>
        <v>0</v>
      </c>
      <c r="E33" s="401"/>
      <c r="F33" s="389" t="str">
        <f>_xlfn.CONCAT("DI. ",tableau!E58)</f>
        <v>DI. Valse Ravensburger</v>
      </c>
      <c r="G33" s="390"/>
      <c r="H33" s="391">
        <f>IF(AND(G33&gt;=43466,G33&lt;43770),tableau!H58,0)</f>
        <v>0</v>
      </c>
    </row>
    <row r="34" spans="1:9" x14ac:dyDescent="0.2">
      <c r="B34" s="389" t="str">
        <f>_xlfn.CONCAT("JA. ",tableau!A67)</f>
        <v>JA. Fox-trot de Keats</v>
      </c>
      <c r="C34" s="390"/>
      <c r="D34" s="391">
        <f>IF(AND(C34&gt;=43466,C34&lt;43770),tableau!B67,0)</f>
        <v>0</v>
      </c>
      <c r="E34" s="401"/>
      <c r="F34" s="389" t="str">
        <f>_xlfn.CONCAT("DI. ",tableau!E59)</f>
        <v>DI. Tango Romantica</v>
      </c>
      <c r="G34" s="390"/>
      <c r="H34" s="391">
        <f>IF(AND(G34&gt;=43466,G34&lt;43770),tableau!H59,0)</f>
        <v>0</v>
      </c>
    </row>
    <row r="35" spans="1:9" x14ac:dyDescent="0.2">
      <c r="B35" s="389" t="str">
        <f>_xlfn.CONCAT("JA. ",tableau!A68)</f>
        <v>JA. Tango Harris</v>
      </c>
      <c r="C35" s="390"/>
      <c r="D35" s="391">
        <f>IF(AND(C35&gt;=43466,C35&lt;43770),tableau!B68,0)</f>
        <v>0</v>
      </c>
      <c r="E35" s="401"/>
      <c r="F35" s="389" t="str">
        <f>_xlfn.CONCAT("DI. ",tableau!E60)</f>
        <v>DI. Polka Yankee</v>
      </c>
      <c r="G35" s="390"/>
      <c r="H35" s="391">
        <f>IF(AND(G35&gt;=43466,G35&lt;43770),tableau!H60,0)</f>
        <v>0</v>
      </c>
    </row>
    <row r="36" spans="1:9" x14ac:dyDescent="0.2">
      <c r="B36" s="389" t="str">
        <f>_xlfn.CONCAT("JA. ",tableau!A69)</f>
        <v>JA. Valse américaine</v>
      </c>
      <c r="C36" s="390"/>
      <c r="D36" s="391">
        <f>IF(AND(C36&gt;=43466,C36&lt;43770),tableau!B69,0)</f>
        <v>0</v>
      </c>
      <c r="E36" s="401"/>
      <c r="F36" s="389" t="str">
        <f>_xlfn.CONCAT("DI. ",tableau!E61)</f>
        <v>DI. Rumba</v>
      </c>
      <c r="G36" s="390"/>
      <c r="H36" s="391">
        <f>IF(AND(G36&gt;=43466,G36&lt;43770),tableau!H61,0)</f>
        <v>0</v>
      </c>
    </row>
    <row r="37" spans="1:9" x14ac:dyDescent="0.2">
      <c r="B37" s="393" t="str">
        <f>_xlfn.CONCAT("JA. ",tableau!A70)</f>
        <v>JA. Rocker Fox-trot</v>
      </c>
      <c r="C37" s="624"/>
      <c r="D37" s="395">
        <f>IF(AND(C37&gt;=43466,C37&lt;43770),tableau!B70,0)</f>
        <v>0</v>
      </c>
      <c r="E37" s="401"/>
      <c r="F37" s="389" t="str">
        <f>_xlfn.CONCAT("DI. ",tableau!E62)</f>
        <v>DI. Valse autrichienne</v>
      </c>
      <c r="G37" s="390"/>
      <c r="H37" s="391">
        <f>IF(AND(G37&gt;=43466,G37&lt;43770),tableau!H62,0)</f>
        <v>0</v>
      </c>
    </row>
    <row r="38" spans="1:9" x14ac:dyDescent="0.2">
      <c r="B38" s="1019" t="s">
        <v>421</v>
      </c>
      <c r="C38" s="1019"/>
      <c r="D38" s="397">
        <f>SUM(D21:D37)</f>
        <v>0</v>
      </c>
      <c r="E38" s="401"/>
      <c r="F38" s="393" t="str">
        <f>_xlfn.CONCAT("DI. ",tableau!E63)</f>
        <v>DI. Valse or</v>
      </c>
      <c r="G38" s="624"/>
      <c r="H38" s="395">
        <f>IF(AND(G38&gt;=43466,G38&lt;43770),tableau!H63,0)</f>
        <v>0</v>
      </c>
    </row>
    <row r="39" spans="1:9" s="264" customFormat="1" x14ac:dyDescent="0.2">
      <c r="B39" s="396"/>
      <c r="C39" s="396"/>
      <c r="D39" s="397"/>
      <c r="E39" s="397"/>
      <c r="F39" s="396" t="s">
        <v>421</v>
      </c>
      <c r="G39" s="396"/>
      <c r="H39" s="397">
        <f>SUM(H21:H38)</f>
        <v>0</v>
      </c>
    </row>
    <row r="40" spans="1:9" s="264" customFormat="1" x14ac:dyDescent="0.2">
      <c r="B40" s="396"/>
      <c r="C40" s="396"/>
      <c r="D40" s="397"/>
      <c r="G40" s="396"/>
      <c r="H40" s="396"/>
      <c r="I40" s="397"/>
    </row>
    <row r="42" spans="1:9" ht="15.75" x14ac:dyDescent="0.25">
      <c r="A42" s="1018" t="s">
        <v>519</v>
      </c>
      <c r="B42" s="1018"/>
      <c r="C42" s="1018"/>
      <c r="D42" s="1018"/>
      <c r="E42" s="399">
        <f>D38+H39</f>
        <v>0</v>
      </c>
    </row>
    <row r="43" spans="1:9" ht="15.75" x14ac:dyDescent="0.25">
      <c r="A43" s="398"/>
      <c r="B43" s="398"/>
      <c r="C43" s="398"/>
      <c r="D43" s="398"/>
      <c r="E43" s="399"/>
    </row>
    <row r="44" spans="1:9" ht="15.75" x14ac:dyDescent="0.25">
      <c r="A44" s="398"/>
      <c r="B44" s="398"/>
      <c r="C44" s="398"/>
      <c r="D44" s="398"/>
      <c r="E44" s="399"/>
    </row>
    <row r="45" spans="1:9" ht="15.75" x14ac:dyDescent="0.25">
      <c r="A45" s="398"/>
      <c r="B45" s="398"/>
      <c r="C45" s="398"/>
      <c r="D45" s="398"/>
      <c r="E45" s="399"/>
    </row>
    <row r="46" spans="1:9" ht="15.75" x14ac:dyDescent="0.25">
      <c r="A46" s="398"/>
      <c r="B46" s="398"/>
      <c r="C46" s="398"/>
      <c r="D46" s="398"/>
      <c r="E46" s="399"/>
    </row>
    <row r="47" spans="1:9" ht="15.75" x14ac:dyDescent="0.25">
      <c r="A47" s="398"/>
      <c r="B47" s="398"/>
      <c r="C47" s="398"/>
      <c r="D47" s="398"/>
      <c r="E47" s="399"/>
    </row>
    <row r="51" spans="1:11" x14ac:dyDescent="0.2">
      <c r="A51" s="811" t="str">
        <f>+gestion!$B$81</f>
        <v>N.B. :  Joindre une copie très lisible des parties du sommaire de test ou de la certification.</v>
      </c>
      <c r="B51" s="811"/>
      <c r="C51" s="811"/>
      <c r="D51" s="811"/>
      <c r="E51" s="811"/>
      <c r="F51" s="811"/>
      <c r="G51" s="811"/>
      <c r="H51" s="811"/>
      <c r="I51" s="811"/>
      <c r="J51" s="811"/>
      <c r="K51" s="210"/>
    </row>
    <row r="52" spans="1:11" x14ac:dyDescent="0.2">
      <c r="A52" s="255"/>
      <c r="B52" s="255"/>
      <c r="C52" s="255"/>
      <c r="D52" s="255"/>
      <c r="E52" s="255"/>
      <c r="F52" s="255"/>
      <c r="G52" s="255"/>
      <c r="H52" s="255"/>
      <c r="I52" s="255"/>
      <c r="J52" s="255"/>
      <c r="K52" s="210"/>
    </row>
    <row r="53" spans="1:11" x14ac:dyDescent="0.2">
      <c r="A53" s="255"/>
      <c r="B53" s="255"/>
      <c r="C53" s="255"/>
      <c r="D53" s="255"/>
      <c r="E53" s="255"/>
      <c r="F53" s="255"/>
      <c r="G53" s="255"/>
      <c r="H53" s="255"/>
      <c r="I53" s="255"/>
      <c r="J53" s="255"/>
      <c r="K53" s="210"/>
    </row>
    <row r="54" spans="1:11" x14ac:dyDescent="0.2">
      <c r="A54" s="255"/>
      <c r="B54" s="255"/>
      <c r="C54" s="255"/>
      <c r="D54" s="255"/>
      <c r="E54" s="255"/>
      <c r="F54" s="255"/>
      <c r="G54" s="255"/>
      <c r="H54" s="255"/>
      <c r="I54" s="255"/>
      <c r="J54" s="255"/>
      <c r="K54" s="210"/>
    </row>
    <row r="55" spans="1:11" x14ac:dyDescent="0.2">
      <c r="A55" s="210"/>
      <c r="B55" s="210"/>
      <c r="C55" s="210"/>
      <c r="D55" s="210"/>
      <c r="E55" s="210"/>
      <c r="F55" s="210"/>
      <c r="G55" s="210"/>
      <c r="H55" s="210"/>
      <c r="I55" s="210"/>
      <c r="J55" s="210"/>
      <c r="K55" s="210"/>
    </row>
    <row r="56" spans="1:11" x14ac:dyDescent="0.2">
      <c r="B56" s="210"/>
      <c r="C56" s="378" t="s">
        <v>52</v>
      </c>
      <c r="D56" s="378"/>
      <c r="E56" s="210"/>
      <c r="F56" s="781" t="str">
        <f>+'données a remplir'!$F$8</f>
        <v/>
      </c>
      <c r="G56" s="781"/>
      <c r="H56" s="781"/>
      <c r="I56" s="361"/>
      <c r="J56" s="361"/>
    </row>
    <row r="57" spans="1:11" x14ac:dyDescent="0.2">
      <c r="B57" s="210"/>
      <c r="C57" s="378"/>
      <c r="D57" s="245"/>
      <c r="E57" s="210"/>
      <c r="F57" s="245"/>
      <c r="G57" s="245"/>
      <c r="H57" s="245"/>
      <c r="I57" s="221"/>
      <c r="J57" s="221"/>
    </row>
    <row r="58" spans="1:11" x14ac:dyDescent="0.2">
      <c r="B58" s="210"/>
      <c r="C58" s="378" t="s">
        <v>53</v>
      </c>
      <c r="D58" s="378"/>
      <c r="E58" s="210"/>
      <c r="F58" s="781" t="str">
        <f>+'données a remplir'!$F$9</f>
        <v/>
      </c>
      <c r="G58" s="781"/>
      <c r="H58" s="781"/>
      <c r="I58" s="361"/>
      <c r="J58" s="361"/>
    </row>
    <row r="59" spans="1:11" x14ac:dyDescent="0.2">
      <c r="B59" s="210"/>
      <c r="C59" s="378"/>
      <c r="D59" s="245"/>
      <c r="E59" s="210"/>
      <c r="F59" s="245"/>
      <c r="G59" s="245"/>
      <c r="H59" s="245"/>
      <c r="I59" s="221"/>
      <c r="J59" s="221"/>
    </row>
    <row r="60" spans="1:11" x14ac:dyDescent="0.2">
      <c r="B60" s="210"/>
      <c r="C60" s="366" t="s">
        <v>54</v>
      </c>
      <c r="D60" s="366"/>
      <c r="E60" s="210"/>
      <c r="F60" s="781" t="str">
        <f>+'données a remplir'!$F$10</f>
        <v/>
      </c>
      <c r="G60" s="781"/>
      <c r="H60" s="781"/>
      <c r="I60" s="361"/>
      <c r="J60" s="361"/>
    </row>
    <row r="61" spans="1:11" x14ac:dyDescent="0.2">
      <c r="D61" s="212"/>
    </row>
  </sheetData>
  <sheetProtection algorithmName="SHA-512" hashValue="e1C7/Nb1mgX0JXihvD918jbSy42PHc0CBly0pTACKl1f/XhwwLXInGSND/EX2n4nVMH0H+AYPs4kcfQkWj0CIw==" saltValue="G89pdItsnsNcvr9BHbl+0Q==" spinCount="100000" sheet="1" objects="1" scenarios="1"/>
  <protectedRanges>
    <protectedRange sqref="G21:G38" name="Plage3"/>
    <protectedRange sqref="C21:C37" name="Plage2"/>
    <protectedRange sqref="B10:D12 G10:H12" name="Plage1_3"/>
  </protectedRanges>
  <mergeCells count="24">
    <mergeCell ref="A7:I7"/>
    <mergeCell ref="A15:J15"/>
    <mergeCell ref="A17:J17"/>
    <mergeCell ref="A18:J18"/>
    <mergeCell ref="G10:I10"/>
    <mergeCell ref="G12:I12"/>
    <mergeCell ref="B12:D12"/>
    <mergeCell ref="C14:D14"/>
    <mergeCell ref="F58:H58"/>
    <mergeCell ref="F60:H60"/>
    <mergeCell ref="A2:I2"/>
    <mergeCell ref="A3:I3"/>
    <mergeCell ref="A4:I4"/>
    <mergeCell ref="A5:I5"/>
    <mergeCell ref="A6:I6"/>
    <mergeCell ref="B10:D10"/>
    <mergeCell ref="E11:F11"/>
    <mergeCell ref="G14:I14"/>
    <mergeCell ref="A42:D42"/>
    <mergeCell ref="F56:H56"/>
    <mergeCell ref="A8:I8"/>
    <mergeCell ref="A14:B14"/>
    <mergeCell ref="B38:C38"/>
    <mergeCell ref="A51:J51"/>
  </mergeCells>
  <printOptions horizontalCentered="1"/>
  <pageMargins left="0" right="0" top="0.55118110236220474" bottom="0.35433070866141736" header="0.31496062992125984" footer="0.31496062992125984"/>
  <pageSetup scale="80" orientation="portrait" r:id="rId1"/>
  <headerFooter>
    <oddHeader>&amp;LLauréats 2019</oddHeader>
    <oddFooter>&amp;LCandidat 1&amp;C&amp;14PATINAGE LAURENTIDES&amp;R&amp;A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>
    <tabColor rgb="FF92D050"/>
  </sheetPr>
  <dimension ref="A1:L59"/>
  <sheetViews>
    <sheetView showGridLines="0" zoomScaleNormal="100" workbookViewId="0">
      <selection activeCell="B10" sqref="B10:D10"/>
    </sheetView>
  </sheetViews>
  <sheetFormatPr baseColWidth="10" defaultRowHeight="12.75" x14ac:dyDescent="0.2"/>
  <cols>
    <col min="1" max="1" width="11.42578125" style="212"/>
    <col min="2" max="2" width="23.42578125" style="212" customWidth="1"/>
    <col min="3" max="3" width="13.42578125" style="212" customWidth="1"/>
    <col min="4" max="4" width="11.42578125" style="400"/>
    <col min="5" max="5" width="7.7109375" style="212" customWidth="1"/>
    <col min="6" max="6" width="23.140625" style="212" customWidth="1"/>
    <col min="7" max="7" width="18.7109375" style="212" customWidth="1"/>
    <col min="8" max="8" width="11.42578125" style="212"/>
    <col min="9" max="9" width="7.7109375" style="212" customWidth="1"/>
    <col min="10" max="16384" width="11.42578125" style="212"/>
  </cols>
  <sheetData>
    <row r="1" spans="1:10" x14ac:dyDescent="0.2">
      <c r="A1" s="209"/>
      <c r="B1" s="209"/>
      <c r="C1" s="209"/>
      <c r="D1" s="381"/>
      <c r="E1" s="209"/>
      <c r="F1" s="209"/>
      <c r="G1" s="210"/>
      <c r="H1" s="211"/>
      <c r="I1" s="210"/>
      <c r="J1" s="210"/>
    </row>
    <row r="2" spans="1:10" x14ac:dyDescent="0.2">
      <c r="A2" s="796" t="s">
        <v>14</v>
      </c>
      <c r="B2" s="796"/>
      <c r="C2" s="796"/>
      <c r="D2" s="796"/>
      <c r="E2" s="796"/>
      <c r="F2" s="796"/>
      <c r="G2" s="796"/>
      <c r="H2" s="796"/>
      <c r="I2" s="796"/>
      <c r="J2" s="382"/>
    </row>
    <row r="3" spans="1:10" x14ac:dyDescent="0.2">
      <c r="A3" s="796" t="s">
        <v>43</v>
      </c>
      <c r="B3" s="796"/>
      <c r="C3" s="796"/>
      <c r="D3" s="796"/>
      <c r="E3" s="796"/>
      <c r="F3" s="796"/>
      <c r="G3" s="796"/>
      <c r="H3" s="796"/>
      <c r="I3" s="796"/>
      <c r="J3" s="382"/>
    </row>
    <row r="4" spans="1:10" s="214" customFormat="1" ht="15.75" customHeigh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  <c r="J4" s="382"/>
    </row>
    <row r="5" spans="1:10" s="214" customFormat="1" ht="15.75" customHeight="1" x14ac:dyDescent="0.2">
      <c r="A5" s="801" t="s">
        <v>5</v>
      </c>
      <c r="B5" s="801"/>
      <c r="C5" s="801"/>
      <c r="D5" s="801"/>
      <c r="E5" s="801"/>
      <c r="F5" s="801"/>
      <c r="G5" s="801"/>
      <c r="H5" s="801"/>
      <c r="I5" s="801"/>
      <c r="J5" s="382"/>
    </row>
    <row r="6" spans="1:10" ht="15.75" customHeight="1" x14ac:dyDescent="0.2">
      <c r="A6" s="801" t="str">
        <f>gestion!$B$60</f>
        <v>PATINEUR OU PATINEUSE DE DANSES</v>
      </c>
      <c r="B6" s="801"/>
      <c r="C6" s="801"/>
      <c r="D6" s="801"/>
      <c r="E6" s="801"/>
      <c r="F6" s="801"/>
      <c r="G6" s="801"/>
      <c r="H6" s="801"/>
      <c r="I6" s="801"/>
      <c r="J6" s="382"/>
    </row>
    <row r="7" spans="1:10" ht="15.75" customHeight="1" x14ac:dyDescent="0.2">
      <c r="A7" s="801" t="str">
        <f>gestion!$B$61</f>
        <v>14 ANS ET PLUS</v>
      </c>
      <c r="B7" s="801"/>
      <c r="C7" s="801"/>
      <c r="D7" s="801"/>
      <c r="E7" s="801"/>
      <c r="F7" s="801"/>
      <c r="G7" s="801"/>
      <c r="H7" s="801"/>
      <c r="I7" s="801"/>
      <c r="J7" s="382"/>
    </row>
    <row r="8" spans="1:10" s="349" customFormat="1" ht="15.75" customHeight="1" x14ac:dyDescent="0.2">
      <c r="A8" s="1020" t="s">
        <v>518</v>
      </c>
      <c r="B8" s="1020"/>
      <c r="C8" s="1020"/>
      <c r="D8" s="1020"/>
      <c r="E8" s="1020"/>
      <c r="F8" s="1020"/>
      <c r="G8" s="1020"/>
      <c r="H8" s="1020"/>
      <c r="I8" s="1020"/>
      <c r="J8" s="479"/>
    </row>
    <row r="9" spans="1:10" x14ac:dyDescent="0.2">
      <c r="A9" s="210"/>
      <c r="B9" s="210"/>
      <c r="C9" s="210"/>
      <c r="D9" s="383"/>
      <c r="E9" s="210"/>
      <c r="F9" s="210"/>
      <c r="G9" s="210"/>
      <c r="H9" s="211"/>
      <c r="I9" s="210"/>
      <c r="J9" s="210"/>
    </row>
    <row r="10" spans="1:10" x14ac:dyDescent="0.2">
      <c r="A10" s="216" t="s">
        <v>48</v>
      </c>
      <c r="B10" s="790"/>
      <c r="C10" s="790"/>
      <c r="D10" s="790"/>
      <c r="F10" s="521" t="s">
        <v>51</v>
      </c>
      <c r="G10" s="807"/>
      <c r="H10" s="807"/>
      <c r="I10" s="807"/>
    </row>
    <row r="11" spans="1:10" x14ac:dyDescent="0.2">
      <c r="A11" s="216"/>
      <c r="B11" s="217"/>
      <c r="C11" s="217"/>
      <c r="D11" s="384"/>
      <c r="E11" s="800"/>
      <c r="F11" s="800"/>
      <c r="G11" s="304"/>
      <c r="H11" s="305"/>
    </row>
    <row r="12" spans="1:10" x14ac:dyDescent="0.2">
      <c r="A12" s="216" t="s">
        <v>74</v>
      </c>
      <c r="B12" s="790"/>
      <c r="C12" s="790"/>
      <c r="D12" s="790"/>
      <c r="F12" s="521" t="s">
        <v>13</v>
      </c>
      <c r="G12" s="807"/>
      <c r="H12" s="807"/>
      <c r="I12" s="807"/>
    </row>
    <row r="13" spans="1:10" x14ac:dyDescent="0.2">
      <c r="A13" s="519"/>
      <c r="B13" s="318"/>
      <c r="C13" s="318"/>
      <c r="D13" s="385"/>
      <c r="E13" s="521"/>
      <c r="F13" s="521"/>
      <c r="G13" s="306"/>
      <c r="H13" s="306"/>
    </row>
    <row r="14" spans="1:10" x14ac:dyDescent="0.2">
      <c r="A14" s="800" t="s">
        <v>50</v>
      </c>
      <c r="B14" s="800"/>
      <c r="C14" s="790">
        <f>'données a remplir'!E7</f>
        <v>0</v>
      </c>
      <c r="D14" s="790"/>
      <c r="F14" s="520" t="s">
        <v>380</v>
      </c>
      <c r="G14" s="807">
        <f>'données a remplir'!E6</f>
        <v>0</v>
      </c>
      <c r="H14" s="807"/>
      <c r="I14" s="807"/>
    </row>
    <row r="15" spans="1:10" s="357" customFormat="1" ht="20.25" x14ac:dyDescent="0.3">
      <c r="A15" s="452"/>
      <c r="B15" s="452"/>
      <c r="C15" s="452"/>
      <c r="D15" s="452"/>
      <c r="E15" s="452"/>
      <c r="F15" s="452"/>
      <c r="G15" s="452"/>
      <c r="H15" s="452"/>
      <c r="I15" s="452"/>
      <c r="J15" s="452"/>
    </row>
    <row r="16" spans="1:10" s="357" customFormat="1" x14ac:dyDescent="0.2">
      <c r="A16" s="356" t="s">
        <v>415</v>
      </c>
      <c r="B16" s="221"/>
      <c r="C16" s="221"/>
      <c r="D16" s="386"/>
      <c r="E16" s="222"/>
      <c r="F16" s="222"/>
      <c r="G16" s="210"/>
      <c r="H16" s="211"/>
      <c r="I16" s="210"/>
      <c r="J16" s="210"/>
    </row>
    <row r="17" spans="1:12" s="357" customFormat="1" x14ac:dyDescent="0.2">
      <c r="A17" s="945" t="str">
        <f>_xlfn.CONCAT(gestion!$B$142," ",gestion!$Q$4)</f>
        <v>14 ans ou plus au 31 décembre 2019</v>
      </c>
      <c r="B17" s="945"/>
      <c r="C17" s="945"/>
      <c r="D17" s="945"/>
      <c r="E17" s="945"/>
      <c r="F17" s="945"/>
      <c r="G17" s="945"/>
      <c r="H17" s="945"/>
      <c r="I17" s="945"/>
      <c r="J17" s="945"/>
    </row>
    <row r="18" spans="1:12" s="357" customFormat="1" x14ac:dyDescent="0.2">
      <c r="A18" s="945" t="str">
        <f>gestion!$B$145</f>
        <v>Chaque Club enverra 3 candidatures.</v>
      </c>
      <c r="B18" s="945"/>
      <c r="C18" s="945"/>
      <c r="D18" s="945"/>
      <c r="E18" s="945"/>
      <c r="F18" s="945"/>
      <c r="G18" s="945"/>
      <c r="H18" s="945"/>
      <c r="I18" s="945"/>
      <c r="J18" s="945"/>
    </row>
    <row r="20" spans="1:12" x14ac:dyDescent="0.2">
      <c r="B20" s="238" t="s">
        <v>37</v>
      </c>
      <c r="C20" s="387" t="s">
        <v>39</v>
      </c>
      <c r="D20" s="388" t="s">
        <v>38</v>
      </c>
      <c r="F20" s="238" t="s">
        <v>37</v>
      </c>
      <c r="G20" s="387" t="s">
        <v>39</v>
      </c>
      <c r="H20" s="388" t="s">
        <v>38</v>
      </c>
    </row>
    <row r="21" spans="1:12" x14ac:dyDescent="0.2">
      <c r="B21" s="389" t="str">
        <f>_xlfn.CONCAT("1. ",tableau!A75)</f>
        <v>1. Élément</v>
      </c>
      <c r="C21" s="390"/>
      <c r="D21" s="391">
        <f>IF(AND(C21&gt;43769,C21&lt;43831),tableau!B75,0)</f>
        <v>0</v>
      </c>
      <c r="F21" s="389" t="str">
        <f>tableau!E75</f>
        <v>8a. Kilian</v>
      </c>
      <c r="G21" s="390"/>
      <c r="H21" s="391">
        <f>IF(AND(G21&gt;43769,G21&lt;43831),tableau!H75,0)</f>
        <v>0</v>
      </c>
      <c r="K21" s="472"/>
    </row>
    <row r="22" spans="1:12" x14ac:dyDescent="0.2">
      <c r="B22" s="389" t="str">
        <f>tableau!A78</f>
        <v>2a. Valse hollandaise</v>
      </c>
      <c r="C22" s="390"/>
      <c r="D22" s="391">
        <f>IF(AND(C22&gt;43769,C22&lt;43831),tableau!B78,0)</f>
        <v>0</v>
      </c>
      <c r="F22" s="389" t="str">
        <f>tableau!E76</f>
        <v>8b. Rocker Fox-trot</v>
      </c>
      <c r="G22" s="390"/>
      <c r="H22" s="391">
        <f>IF(AND(G22&gt;43769,G22&lt;43831),tableau!H76,0)</f>
        <v>0</v>
      </c>
      <c r="L22" s="392"/>
    </row>
    <row r="23" spans="1:12" x14ac:dyDescent="0.2">
      <c r="B23" s="389" t="str">
        <f>tableau!A79</f>
        <v>2b. Tango Canasta</v>
      </c>
      <c r="C23" s="390"/>
      <c r="D23" s="391">
        <f>IF(AND(C23&gt;43769,C23&lt;43831),tableau!B79,0)</f>
        <v>0</v>
      </c>
      <c r="F23" s="389" t="str">
        <f>tableau!E77</f>
        <v>8c. Valse Starlight</v>
      </c>
      <c r="G23" s="390"/>
      <c r="H23" s="391">
        <f>IF(AND(G23&gt;43769,G23&lt;43831),tableau!H77,0)</f>
        <v>0</v>
      </c>
    </row>
    <row r="24" spans="1:12" x14ac:dyDescent="0.2">
      <c r="B24" s="389" t="str">
        <f>tableau!A82</f>
        <v>3a. Baby Blues</v>
      </c>
      <c r="C24" s="390"/>
      <c r="D24" s="391">
        <f>IF(AND(C24&gt;43769,C24&lt;43831),tableau!B82,0)</f>
        <v>0</v>
      </c>
      <c r="F24" s="389" t="str">
        <f>tableau!E80</f>
        <v>9a. Paso Doble</v>
      </c>
      <c r="G24" s="390"/>
      <c r="H24" s="391">
        <f>IF(AND(G24&gt;43769,G24&lt;43831),tableau!H80,0)</f>
        <v>0</v>
      </c>
    </row>
    <row r="25" spans="1:12" x14ac:dyDescent="0.2">
      <c r="B25" s="389" t="str">
        <f>tableau!A83</f>
        <v>3b. Élément</v>
      </c>
      <c r="C25" s="390"/>
      <c r="D25" s="391">
        <f>IF(AND(C25&gt;43769,C25&lt;43831),tableau!B83,0)</f>
        <v>0</v>
      </c>
      <c r="F25" s="389" t="str">
        <f>tableau!E81</f>
        <v>9b. Blues</v>
      </c>
      <c r="G25" s="390"/>
      <c r="H25" s="391">
        <f>IF(AND(G25&gt;43769,G25&lt;43831),tableau!H81,0)</f>
        <v>0</v>
      </c>
    </row>
    <row r="26" spans="1:12" x14ac:dyDescent="0.2">
      <c r="B26" s="389" t="str">
        <f>tableau!A86</f>
        <v>4a. Danse Swing</v>
      </c>
      <c r="C26" s="390"/>
      <c r="D26" s="391">
        <f>IF(AND(C26&gt;43769,C26&lt;43831),tableau!B86,0)</f>
        <v>0</v>
      </c>
      <c r="F26" s="389" t="str">
        <f>tableau!E82</f>
        <v>9c. Samba argent</v>
      </c>
      <c r="G26" s="390"/>
      <c r="H26" s="391">
        <f>IF(AND(G26&gt;43769,G26&lt;43831),tableau!H82,0)</f>
        <v>0</v>
      </c>
    </row>
    <row r="27" spans="1:12" x14ac:dyDescent="0.2">
      <c r="B27" s="389" t="str">
        <f>tableau!A87</f>
        <v>4b. Tango Fiesta</v>
      </c>
      <c r="C27" s="390"/>
      <c r="D27" s="391">
        <f>IF(AND(C27&gt;43769,C27&lt;43831),tableau!B87,0)</f>
        <v>0</v>
      </c>
      <c r="F27" s="389" t="str">
        <f>tableau!E85</f>
        <v>10a. Cha Cha Congelado</v>
      </c>
      <c r="G27" s="390"/>
      <c r="H27" s="391">
        <f>IF(AND(G27&gt;43769,G27&lt;43831),tableau!H85,0)</f>
        <v>0</v>
      </c>
    </row>
    <row r="28" spans="1:12" x14ac:dyDescent="0.2">
      <c r="B28" s="389" t="str">
        <f>tableau!A90</f>
        <v>5a. Valse Willow</v>
      </c>
      <c r="C28" s="390"/>
      <c r="D28" s="391">
        <f>IF(AND(C28&gt;43769,C28&lt;43831),tableau!B90,0)</f>
        <v>0</v>
      </c>
      <c r="F28" s="389" t="str">
        <f>tableau!E86</f>
        <v>10b. Valse Westminster</v>
      </c>
      <c r="G28" s="390"/>
      <c r="H28" s="391">
        <f>IF(AND(G28&gt;43769,G28&lt;43831),tableau!H86,0)</f>
        <v>0</v>
      </c>
    </row>
    <row r="29" spans="1:12" x14ac:dyDescent="0.2">
      <c r="B29" s="389" t="str">
        <f>tableau!A91</f>
        <v>5b. Éléments</v>
      </c>
      <c r="C29" s="390"/>
      <c r="D29" s="391">
        <f>IF(AND(C29&gt;43769,C29&lt;43831),tableau!B91,0)</f>
        <v>0</v>
      </c>
      <c r="F29" s="389" t="str">
        <f>tableau!E87</f>
        <v>10c. Quickstep</v>
      </c>
      <c r="G29" s="390"/>
      <c r="H29" s="391">
        <f>IF(AND(G29&gt;43769,G29&lt;43831),tableau!H87,0)</f>
        <v>0</v>
      </c>
    </row>
    <row r="30" spans="1:12" x14ac:dyDescent="0.2">
      <c r="B30" s="389" t="str">
        <f>tableau!A94</f>
        <v>6a. Ten-Fox</v>
      </c>
      <c r="C30" s="390"/>
      <c r="D30" s="391">
        <f>IF(AND(C30&gt;43769,C30&lt;43831),tableau!B94,0)</f>
        <v>0</v>
      </c>
      <c r="F30" s="389" t="str">
        <f>tableau!E90</f>
        <v>ORa. Valse viennoise</v>
      </c>
      <c r="G30" s="390"/>
      <c r="H30" s="391">
        <f>IF(AND(G30&gt;43769,G30&lt;43831),tableau!H90,0)</f>
        <v>0</v>
      </c>
    </row>
    <row r="31" spans="1:12" x14ac:dyDescent="0.2">
      <c r="B31" s="389" t="str">
        <f>tableau!A95</f>
        <v>6b. Valse européenne</v>
      </c>
      <c r="C31" s="390"/>
      <c r="D31" s="391">
        <f>IF(AND(C31&gt;43769,C31&lt;43831),tableau!B95,0)</f>
        <v>0</v>
      </c>
      <c r="F31" s="389" t="str">
        <f>tableau!E91</f>
        <v>ORb. Tango argentin</v>
      </c>
      <c r="G31" s="390"/>
      <c r="H31" s="391">
        <f>IF(AND(G31&gt;43769,G31&lt;43831),tableau!H91,0)</f>
        <v>0</v>
      </c>
    </row>
    <row r="32" spans="1:12" x14ac:dyDescent="0.2">
      <c r="B32" s="389" t="str">
        <f>tableau!A96</f>
        <v>6c. Fourteenstep</v>
      </c>
      <c r="C32" s="390"/>
      <c r="D32" s="391">
        <f>IF(AND(C32&gt;43769,C32&lt;43831),tableau!B96,0)</f>
        <v>0</v>
      </c>
      <c r="F32" s="389" t="str">
        <f>tableau!E92</f>
        <v>ORc. Danse rythmique</v>
      </c>
      <c r="G32" s="390"/>
      <c r="H32" s="391">
        <f>IF(AND(G32&gt;43769,G32&lt;43831),tableau!H92,0)</f>
        <v>0</v>
      </c>
    </row>
    <row r="33" spans="1:9" x14ac:dyDescent="0.2">
      <c r="B33" s="389" t="str">
        <f>tableau!A99</f>
        <v>7a. Fox-trot de Keats</v>
      </c>
      <c r="C33" s="390"/>
      <c r="D33" s="391">
        <f>IF(AND(C33&gt;43769,C33&lt;43831),tableau!B99,0)</f>
        <v>0</v>
      </c>
      <c r="F33" s="389" t="str">
        <f>_xlfn.CONCAT("DI. ",tableau!E95)</f>
        <v>DI. Valse Ravensburger</v>
      </c>
      <c r="G33" s="390"/>
      <c r="H33" s="391">
        <f>IF(AND(G33&gt;43769,G33&lt;43831),tableau!H95,0)</f>
        <v>0</v>
      </c>
    </row>
    <row r="34" spans="1:9" x14ac:dyDescent="0.2">
      <c r="B34" s="389" t="str">
        <f>tableau!A100</f>
        <v>7b. Tango Harris</v>
      </c>
      <c r="C34" s="390"/>
      <c r="D34" s="391">
        <f>IF(AND(C34&gt;43769,C34&lt;43831),tableau!B100,0)</f>
        <v>0</v>
      </c>
      <c r="F34" s="389" t="str">
        <f>_xlfn.CONCAT("DI. ",tableau!E96)</f>
        <v>DI. Tango Romantica</v>
      </c>
      <c r="G34" s="390"/>
      <c r="H34" s="391">
        <f>IF(AND(G34&gt;43769,G34&lt;43831),tableau!H96,0)</f>
        <v>0</v>
      </c>
    </row>
    <row r="35" spans="1:9" x14ac:dyDescent="0.2">
      <c r="B35" s="393" t="str">
        <f>tableau!A101</f>
        <v>7c. Valse américaine</v>
      </c>
      <c r="C35" s="394"/>
      <c r="D35" s="395">
        <f>IF(AND(C35&gt;43769,C35&lt;43831),tableau!B101,0)</f>
        <v>0</v>
      </c>
      <c r="F35" s="389" t="str">
        <f>_xlfn.CONCAT("DI. ",tableau!E97)</f>
        <v>DI. Polka Yankee</v>
      </c>
      <c r="G35" s="390"/>
      <c r="H35" s="391">
        <f>IF(AND(G35&gt;43769,G35&lt;43831),tableau!H97,0)</f>
        <v>0</v>
      </c>
    </row>
    <row r="36" spans="1:9" x14ac:dyDescent="0.2">
      <c r="B36" s="473" t="s">
        <v>421</v>
      </c>
      <c r="C36" s="473"/>
      <c r="D36" s="474">
        <f>SUM(D21:D35)</f>
        <v>0</v>
      </c>
      <c r="F36" s="389" t="str">
        <f>_xlfn.CONCAT("DI. ",tableau!E98)</f>
        <v>DI. Rumba</v>
      </c>
      <c r="G36" s="390"/>
      <c r="H36" s="391">
        <f>IF(AND(G36&gt;43769,G36&lt;43831),tableau!H98,0)</f>
        <v>0</v>
      </c>
    </row>
    <row r="37" spans="1:9" x14ac:dyDescent="0.2">
      <c r="B37" s="362"/>
      <c r="C37" s="475"/>
      <c r="D37" s="401"/>
      <c r="F37" s="389" t="str">
        <f>_xlfn.CONCAT("DI. ",tableau!E99)</f>
        <v>DI. Valse autrichienne</v>
      </c>
      <c r="G37" s="390"/>
      <c r="H37" s="391">
        <f>IF(AND(G37&gt;43769,G37&lt;43831),tableau!H99,0)</f>
        <v>0</v>
      </c>
    </row>
    <row r="38" spans="1:9" x14ac:dyDescent="0.2">
      <c r="B38" s="362"/>
      <c r="C38" s="475"/>
      <c r="D38" s="401"/>
      <c r="F38" s="393" t="str">
        <f>_xlfn.CONCAT("DI. ",tableau!E100)</f>
        <v>DI. Valse or</v>
      </c>
      <c r="G38" s="394"/>
      <c r="H38" s="395">
        <f>IF(AND(G38&gt;43769,G38&lt;43831),tableau!H100,0)</f>
        <v>0</v>
      </c>
    </row>
    <row r="39" spans="1:9" s="264" customFormat="1" x14ac:dyDescent="0.2">
      <c r="B39" s="396"/>
      <c r="C39" s="396"/>
      <c r="D39" s="397"/>
      <c r="F39" s="396" t="s">
        <v>421</v>
      </c>
      <c r="G39" s="396"/>
      <c r="H39" s="397">
        <f>SUM(H21:H38)</f>
        <v>0</v>
      </c>
    </row>
    <row r="40" spans="1:9" s="264" customFormat="1" x14ac:dyDescent="0.2">
      <c r="B40" s="396"/>
      <c r="C40" s="396"/>
      <c r="D40" s="397"/>
      <c r="G40" s="396"/>
      <c r="H40" s="396"/>
      <c r="I40" s="397"/>
    </row>
    <row r="41" spans="1:9" ht="15.75" x14ac:dyDescent="0.25">
      <c r="A41" s="1018" t="s">
        <v>519</v>
      </c>
      <c r="B41" s="1018"/>
      <c r="C41" s="1018"/>
      <c r="D41" s="1018"/>
      <c r="E41" s="476">
        <f>'42-1'!E42</f>
        <v>0</v>
      </c>
    </row>
    <row r="42" spans="1:9" ht="15.75" x14ac:dyDescent="0.25">
      <c r="A42" s="1018" t="s">
        <v>522</v>
      </c>
      <c r="B42" s="1018"/>
      <c r="C42" s="1018"/>
      <c r="D42" s="1018"/>
      <c r="E42" s="477">
        <f>D36+H39</f>
        <v>0</v>
      </c>
    </row>
    <row r="44" spans="1:9" s="478" customFormat="1" x14ac:dyDescent="0.2">
      <c r="A44" s="1021" t="s">
        <v>468</v>
      </c>
      <c r="B44" s="1021"/>
      <c r="C44" s="1021"/>
      <c r="D44" s="1021"/>
      <c r="E44" s="399">
        <f>E41+E42</f>
        <v>0</v>
      </c>
    </row>
    <row r="52" spans="1:11" x14ac:dyDescent="0.2">
      <c r="A52" s="255" t="str">
        <f>+gestion!$B$81</f>
        <v>N.B. :  Joindre une copie très lisible des parties du sommaire de test ou de la certification.</v>
      </c>
      <c r="B52" s="255"/>
      <c r="C52" s="255"/>
      <c r="D52" s="255"/>
      <c r="E52" s="255"/>
      <c r="F52" s="255"/>
      <c r="G52" s="255"/>
      <c r="H52" s="255"/>
      <c r="I52" s="255"/>
      <c r="J52" s="255"/>
      <c r="K52" s="210"/>
    </row>
    <row r="53" spans="1:11" x14ac:dyDescent="0.2">
      <c r="A53" s="210"/>
      <c r="B53" s="210"/>
      <c r="C53" s="210"/>
      <c r="D53" s="210"/>
      <c r="E53" s="210"/>
      <c r="F53" s="210"/>
      <c r="G53" s="210"/>
      <c r="H53" s="210"/>
      <c r="I53" s="210"/>
      <c r="J53" s="210"/>
      <c r="K53" s="210"/>
    </row>
    <row r="54" spans="1:11" x14ac:dyDescent="0.2">
      <c r="B54" s="210"/>
      <c r="C54" s="460" t="s">
        <v>52</v>
      </c>
      <c r="D54" s="460"/>
      <c r="E54" s="210"/>
      <c r="F54" s="781" t="str">
        <f>+'données a remplir'!$F$8</f>
        <v/>
      </c>
      <c r="G54" s="781"/>
      <c r="H54" s="781"/>
      <c r="I54" s="361"/>
      <c r="J54" s="361"/>
    </row>
    <row r="55" spans="1:11" x14ac:dyDescent="0.2">
      <c r="B55" s="210"/>
      <c r="C55" s="460"/>
      <c r="D55" s="245"/>
      <c r="E55" s="210"/>
      <c r="F55" s="245"/>
      <c r="G55" s="245"/>
      <c r="H55" s="245"/>
      <c r="I55" s="221"/>
      <c r="J55" s="221"/>
    </row>
    <row r="56" spans="1:11" x14ac:dyDescent="0.2">
      <c r="B56" s="210"/>
      <c r="C56" s="460" t="s">
        <v>53</v>
      </c>
      <c r="D56" s="460"/>
      <c r="E56" s="210"/>
      <c r="F56" s="781" t="str">
        <f>+'données a remplir'!$F$9</f>
        <v/>
      </c>
      <c r="G56" s="781"/>
      <c r="H56" s="781"/>
      <c r="I56" s="361"/>
      <c r="J56" s="361"/>
    </row>
    <row r="57" spans="1:11" x14ac:dyDescent="0.2">
      <c r="B57" s="210"/>
      <c r="C57" s="460"/>
      <c r="D57" s="245"/>
      <c r="E57" s="210"/>
      <c r="F57" s="245"/>
      <c r="G57" s="245"/>
      <c r="H57" s="245"/>
      <c r="I57" s="221"/>
      <c r="J57" s="221"/>
    </row>
    <row r="58" spans="1:11" x14ac:dyDescent="0.2">
      <c r="B58" s="210"/>
      <c r="C58" s="455" t="s">
        <v>54</v>
      </c>
      <c r="D58" s="455"/>
      <c r="E58" s="210"/>
      <c r="F58" s="781" t="str">
        <f>+'données a remplir'!$F$10</f>
        <v/>
      </c>
      <c r="G58" s="781"/>
      <c r="H58" s="781"/>
      <c r="I58" s="361"/>
      <c r="J58" s="361"/>
    </row>
    <row r="59" spans="1:11" x14ac:dyDescent="0.2">
      <c r="D59" s="212"/>
    </row>
  </sheetData>
  <sheetProtection algorithmName="SHA-512" hashValue="h4KXx/VQ39U8MVoHAqV7qzU/nHZxgYCXn+Tb+pWkitLkZw8t2TeET2T4/7BWJIVfVixuoAEV4bjdktVDt6bCzw==" saltValue="ns3yex+2jUOrv2lEKAzUVQ==" spinCount="100000" sheet="1" objects="1" scenarios="1"/>
  <protectedRanges>
    <protectedRange sqref="C21:C35 G21:G38" name="Plage2"/>
    <protectedRange sqref="B10:D12 G10:H12" name="Plage1_3"/>
  </protectedRanges>
  <mergeCells count="23">
    <mergeCell ref="A7:I7"/>
    <mergeCell ref="A8:I8"/>
    <mergeCell ref="C14:D14"/>
    <mergeCell ref="G14:I14"/>
    <mergeCell ref="A14:B14"/>
    <mergeCell ref="B10:D10"/>
    <mergeCell ref="B12:D12"/>
    <mergeCell ref="G10:I10"/>
    <mergeCell ref="G12:I12"/>
    <mergeCell ref="A2:I2"/>
    <mergeCell ref="A3:I3"/>
    <mergeCell ref="A4:I4"/>
    <mergeCell ref="A5:I5"/>
    <mergeCell ref="A6:I6"/>
    <mergeCell ref="F58:H58"/>
    <mergeCell ref="A44:D44"/>
    <mergeCell ref="E11:F11"/>
    <mergeCell ref="A41:D41"/>
    <mergeCell ref="A42:D42"/>
    <mergeCell ref="F54:H54"/>
    <mergeCell ref="F56:H56"/>
    <mergeCell ref="A17:J17"/>
    <mergeCell ref="A18:J18"/>
  </mergeCells>
  <printOptions horizontalCentered="1"/>
  <pageMargins left="0" right="0" top="0.55118110236220474" bottom="0.35433070866141736" header="0.31496062992125984" footer="0.31496062992125984"/>
  <pageSetup scale="81" orientation="portrait" r:id="rId1"/>
  <headerFooter>
    <oddHeader>&amp;LLauréats 2019</oddHeader>
    <oddFooter>&amp;LCandidat 1&amp;C&amp;14PATINAGE LAURENTIDES&amp;R&amp;A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>
    <tabColor rgb="FF92D050"/>
  </sheetPr>
  <dimension ref="A1:K61"/>
  <sheetViews>
    <sheetView showGridLines="0" zoomScaleNormal="100" workbookViewId="0">
      <selection activeCell="B10" sqref="B10:D10"/>
    </sheetView>
  </sheetViews>
  <sheetFormatPr baseColWidth="10" defaultRowHeight="12.75" x14ac:dyDescent="0.2"/>
  <cols>
    <col min="1" max="1" width="11.42578125" style="212"/>
    <col min="2" max="2" width="23.42578125" style="212" customWidth="1"/>
    <col min="3" max="3" width="13.42578125" style="212" customWidth="1"/>
    <col min="4" max="4" width="11.42578125" style="400"/>
    <col min="5" max="5" width="9.28515625" style="212" customWidth="1"/>
    <col min="6" max="6" width="23.28515625" style="212" customWidth="1"/>
    <col min="7" max="7" width="18.7109375" style="212" customWidth="1"/>
    <col min="8" max="8" width="11.42578125" style="212"/>
    <col min="9" max="9" width="7.7109375" style="212" customWidth="1"/>
    <col min="10" max="16384" width="11.42578125" style="212"/>
  </cols>
  <sheetData>
    <row r="1" spans="1:10" x14ac:dyDescent="0.2">
      <c r="A1" s="209"/>
      <c r="B1" s="209"/>
      <c r="C1" s="209"/>
      <c r="D1" s="381"/>
      <c r="E1" s="209"/>
      <c r="F1" s="209"/>
      <c r="G1" s="210"/>
      <c r="H1" s="211"/>
      <c r="I1" s="210"/>
      <c r="J1" s="210"/>
    </row>
    <row r="2" spans="1:10" x14ac:dyDescent="0.2">
      <c r="A2" s="796" t="s">
        <v>14</v>
      </c>
      <c r="B2" s="796"/>
      <c r="C2" s="796"/>
      <c r="D2" s="796"/>
      <c r="E2" s="796"/>
      <c r="F2" s="796"/>
      <c r="G2" s="796"/>
      <c r="H2" s="796"/>
      <c r="I2" s="796"/>
      <c r="J2" s="382"/>
    </row>
    <row r="3" spans="1:10" x14ac:dyDescent="0.2">
      <c r="A3" s="796" t="s">
        <v>43</v>
      </c>
      <c r="B3" s="796"/>
      <c r="C3" s="796"/>
      <c r="D3" s="796"/>
      <c r="E3" s="796"/>
      <c r="F3" s="796"/>
      <c r="G3" s="796"/>
      <c r="H3" s="796"/>
      <c r="I3" s="796"/>
      <c r="J3" s="382"/>
    </row>
    <row r="4" spans="1:10" s="214" customFormat="1" ht="15.75" customHeigh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  <c r="J4" s="382"/>
    </row>
    <row r="5" spans="1:10" s="214" customFormat="1" ht="15.75" customHeight="1" x14ac:dyDescent="0.2">
      <c r="A5" s="801" t="s">
        <v>5</v>
      </c>
      <c r="B5" s="801"/>
      <c r="C5" s="801"/>
      <c r="D5" s="801"/>
      <c r="E5" s="801"/>
      <c r="F5" s="801"/>
      <c r="G5" s="801"/>
      <c r="H5" s="801"/>
      <c r="I5" s="801"/>
      <c r="J5" s="382"/>
    </row>
    <row r="6" spans="1:10" ht="15.75" customHeight="1" x14ac:dyDescent="0.2">
      <c r="A6" s="801" t="str">
        <f>gestion!$B$60</f>
        <v>PATINEUR OU PATINEUSE DE DANSES</v>
      </c>
      <c r="B6" s="801"/>
      <c r="C6" s="801"/>
      <c r="D6" s="801"/>
      <c r="E6" s="801"/>
      <c r="F6" s="801"/>
      <c r="G6" s="801"/>
      <c r="H6" s="801"/>
      <c r="I6" s="801"/>
      <c r="J6" s="382"/>
    </row>
    <row r="7" spans="1:10" ht="15.75" customHeight="1" x14ac:dyDescent="0.2">
      <c r="A7" s="801" t="str">
        <f>gestion!$B$61</f>
        <v>14 ANS ET PLUS</v>
      </c>
      <c r="B7" s="801"/>
      <c r="C7" s="801"/>
      <c r="D7" s="801"/>
      <c r="E7" s="801"/>
      <c r="F7" s="801"/>
      <c r="G7" s="801"/>
      <c r="H7" s="801"/>
      <c r="I7" s="801"/>
      <c r="J7" s="382"/>
    </row>
    <row r="8" spans="1:10" s="349" customFormat="1" ht="15.75" customHeight="1" x14ac:dyDescent="0.2">
      <c r="A8" s="1020" t="s">
        <v>514</v>
      </c>
      <c r="B8" s="1020"/>
      <c r="C8" s="1020"/>
      <c r="D8" s="1020"/>
      <c r="E8" s="1020"/>
      <c r="F8" s="1020"/>
      <c r="G8" s="1020"/>
      <c r="H8" s="1020"/>
      <c r="I8" s="1020"/>
      <c r="J8" s="479"/>
    </row>
    <row r="9" spans="1:10" x14ac:dyDescent="0.2">
      <c r="A9" s="210"/>
      <c r="B9" s="210"/>
      <c r="C9" s="210"/>
      <c r="D9" s="383"/>
      <c r="E9" s="210"/>
      <c r="F9" s="210"/>
      <c r="G9" s="210"/>
      <c r="H9" s="211"/>
      <c r="I9" s="210"/>
      <c r="J9" s="210"/>
    </row>
    <row r="10" spans="1:10" x14ac:dyDescent="0.2">
      <c r="A10" s="216" t="s">
        <v>48</v>
      </c>
      <c r="B10" s="790"/>
      <c r="C10" s="790"/>
      <c r="D10" s="790"/>
      <c r="F10" s="521" t="s">
        <v>51</v>
      </c>
      <c r="G10" s="807"/>
      <c r="H10" s="807"/>
      <c r="I10" s="807"/>
    </row>
    <row r="11" spans="1:10" x14ac:dyDescent="0.2">
      <c r="A11" s="216"/>
      <c r="B11" s="217"/>
      <c r="C11" s="217"/>
      <c r="D11" s="384"/>
      <c r="E11" s="800"/>
      <c r="F11" s="800"/>
      <c r="G11" s="304"/>
      <c r="H11" s="305"/>
    </row>
    <row r="12" spans="1:10" x14ac:dyDescent="0.2">
      <c r="A12" s="216" t="s">
        <v>74</v>
      </c>
      <c r="B12" s="790"/>
      <c r="C12" s="790"/>
      <c r="D12" s="790"/>
      <c r="F12" s="521" t="s">
        <v>13</v>
      </c>
      <c r="G12" s="807"/>
      <c r="H12" s="807"/>
      <c r="I12" s="807"/>
    </row>
    <row r="13" spans="1:10" x14ac:dyDescent="0.2">
      <c r="A13" s="519"/>
      <c r="B13" s="318"/>
      <c r="C13" s="318"/>
      <c r="D13" s="385"/>
      <c r="E13" s="521"/>
      <c r="F13" s="521"/>
      <c r="G13" s="306"/>
      <c r="H13" s="306"/>
    </row>
    <row r="14" spans="1:10" x14ac:dyDescent="0.2">
      <c r="A14" s="800" t="s">
        <v>50</v>
      </c>
      <c r="B14" s="800"/>
      <c r="C14" s="790">
        <f>'données a remplir'!E7</f>
        <v>0</v>
      </c>
      <c r="D14" s="790"/>
      <c r="F14" s="520" t="s">
        <v>380</v>
      </c>
      <c r="G14" s="807">
        <f>'données a remplir'!E6</f>
        <v>0</v>
      </c>
      <c r="H14" s="807"/>
      <c r="I14" s="807"/>
    </row>
    <row r="15" spans="1:10" s="357" customFormat="1" ht="20.25" x14ac:dyDescent="0.3">
      <c r="A15" s="891"/>
      <c r="B15" s="891"/>
      <c r="C15" s="891"/>
      <c r="D15" s="891"/>
      <c r="E15" s="891"/>
      <c r="F15" s="891"/>
      <c r="G15" s="891"/>
      <c r="H15" s="891"/>
      <c r="I15" s="891"/>
      <c r="J15" s="891"/>
    </row>
    <row r="16" spans="1:10" s="357" customFormat="1" x14ac:dyDescent="0.2">
      <c r="A16" s="356" t="s">
        <v>415</v>
      </c>
      <c r="B16" s="221"/>
      <c r="C16" s="221"/>
      <c r="D16" s="386"/>
      <c r="E16" s="222"/>
      <c r="F16" s="222"/>
      <c r="G16" s="210"/>
      <c r="H16" s="211"/>
      <c r="I16" s="210"/>
      <c r="J16" s="210"/>
    </row>
    <row r="17" spans="1:11" s="357" customFormat="1" x14ac:dyDescent="0.2">
      <c r="A17" s="945" t="str">
        <f>_xlfn.CONCAT(gestion!$B$142," ",gestion!$Q$4)</f>
        <v>14 ans ou plus au 31 décembre 2019</v>
      </c>
      <c r="B17" s="945"/>
      <c r="C17" s="945"/>
      <c r="D17" s="945"/>
      <c r="E17" s="945"/>
      <c r="F17" s="945"/>
      <c r="G17" s="945"/>
      <c r="H17" s="945"/>
      <c r="I17" s="945"/>
      <c r="J17" s="945"/>
    </row>
    <row r="18" spans="1:11" s="357" customFormat="1" x14ac:dyDescent="0.2">
      <c r="A18" s="945" t="str">
        <f>gestion!$B$145</f>
        <v>Chaque Club enverra 3 candidatures.</v>
      </c>
      <c r="B18" s="945"/>
      <c r="C18" s="945"/>
      <c r="D18" s="945"/>
      <c r="E18" s="945"/>
      <c r="F18" s="945"/>
      <c r="G18" s="945"/>
      <c r="H18" s="945"/>
      <c r="I18" s="945"/>
      <c r="J18" s="945"/>
    </row>
    <row r="20" spans="1:11" x14ac:dyDescent="0.2">
      <c r="B20" s="238" t="s">
        <v>37</v>
      </c>
      <c r="C20" s="387" t="s">
        <v>39</v>
      </c>
      <c r="D20" s="388" t="s">
        <v>38</v>
      </c>
      <c r="F20" s="238" t="s">
        <v>37</v>
      </c>
      <c r="G20" s="387" t="s">
        <v>39</v>
      </c>
      <c r="H20" s="388" t="s">
        <v>38</v>
      </c>
    </row>
    <row r="21" spans="1:11" x14ac:dyDescent="0.2">
      <c r="B21" s="389" t="str">
        <f>_xlfn.CONCAT("1. ",tableau!A42)</f>
        <v>1. Élément</v>
      </c>
      <c r="C21" s="390"/>
      <c r="D21" s="391">
        <f>IF(AND(C21&gt;=43466,C21&lt;43770),tableau!B42,0)</f>
        <v>0</v>
      </c>
      <c r="E21" s="401"/>
      <c r="F21" s="389" t="str">
        <f>_xlfn.CONCAT("SA. ",tableau!E42)</f>
        <v>SA. Paso Doble</v>
      </c>
      <c r="G21" s="390"/>
      <c r="H21" s="391">
        <f>IF(AND(G21&gt;=43466,G21&lt;43770),tableau!H42,0)</f>
        <v>0</v>
      </c>
    </row>
    <row r="22" spans="1:11" x14ac:dyDescent="0.2">
      <c r="B22" s="389" t="str">
        <f>tableau!A45</f>
        <v>2a. Valse Hollandaise</v>
      </c>
      <c r="C22" s="390"/>
      <c r="D22" s="391">
        <f>IF(AND(C22&gt;=43466,C22&lt;43770),tableau!B45,0)</f>
        <v>0</v>
      </c>
      <c r="E22" s="401"/>
      <c r="F22" s="389" t="str">
        <f>_xlfn.CONCAT("SA. ",tableau!E43)</f>
        <v>SA. Valse Starlight</v>
      </c>
      <c r="G22" s="390"/>
      <c r="H22" s="391">
        <f>IF(AND(G22&gt;=43466,G22&lt;43770),tableau!H43,0)</f>
        <v>0</v>
      </c>
      <c r="K22" s="392"/>
    </row>
    <row r="23" spans="1:11" x14ac:dyDescent="0.2">
      <c r="B23" s="389" t="str">
        <f>tableau!A46</f>
        <v>2b. Tango Canasta</v>
      </c>
      <c r="C23" s="390"/>
      <c r="D23" s="391">
        <f>IF(AND(C23&gt;=43466,C23&lt;43770),tableau!B46,0)</f>
        <v>0</v>
      </c>
      <c r="E23" s="401"/>
      <c r="F23" s="389" t="str">
        <f>_xlfn.CONCAT("SA. ",tableau!E44)</f>
        <v>SA. Blues</v>
      </c>
      <c r="G23" s="390"/>
      <c r="H23" s="391">
        <f>IF(AND(G23&gt;=43466,G23&lt;43770),tableau!H44,0)</f>
        <v>0</v>
      </c>
    </row>
    <row r="24" spans="1:11" x14ac:dyDescent="0.2">
      <c r="B24" s="389" t="str">
        <f>tableau!A49</f>
        <v>3a. Baby Blues</v>
      </c>
      <c r="C24" s="390"/>
      <c r="D24" s="391">
        <f>IF(AND(C24&gt;=43466,C24&lt;43770),tableau!B49,0)</f>
        <v>0</v>
      </c>
      <c r="E24" s="401"/>
      <c r="F24" s="389" t="str">
        <f>_xlfn.CONCAT("SA. ",tableau!E45)</f>
        <v>SA. Kilian</v>
      </c>
      <c r="G24" s="390"/>
      <c r="H24" s="391">
        <f>IF(AND(G24&gt;=43466,G24&lt;43770),tableau!H45,0)</f>
        <v>0</v>
      </c>
    </row>
    <row r="25" spans="1:11" x14ac:dyDescent="0.2">
      <c r="B25" s="389" t="str">
        <f>tableau!A50</f>
        <v>3b. Élément</v>
      </c>
      <c r="C25" s="390"/>
      <c r="D25" s="391">
        <f>IF(AND(C25&gt;=43466,C25&lt;43770),tableau!B50,0)</f>
        <v>0</v>
      </c>
      <c r="E25" s="401"/>
      <c r="F25" s="389" t="str">
        <f>_xlfn.CONCAT("SA. ",tableau!E46)</f>
        <v>SA. Cha Cha Congelado</v>
      </c>
      <c r="G25" s="390"/>
      <c r="H25" s="391">
        <f>IF(AND(G25&gt;=43466,G25&lt;43770),tableau!H46,0)</f>
        <v>0</v>
      </c>
    </row>
    <row r="26" spans="1:11" x14ac:dyDescent="0.2">
      <c r="B26" s="389" t="str">
        <f>tableau!A53</f>
        <v>4a. Danse Swing</v>
      </c>
      <c r="C26" s="390"/>
      <c r="D26" s="391">
        <f>IF(AND(C26&gt;=43466,C26&lt;43770),tableau!B53,0)</f>
        <v>0</v>
      </c>
      <c r="E26" s="401"/>
      <c r="F26" s="389" t="str">
        <f>_xlfn.CONCAT("SA. ",tableau!E47)</f>
        <v>SA. Danse créative argent</v>
      </c>
      <c r="G26" s="390"/>
      <c r="H26" s="391">
        <f>IF(AND(G26&gt;=43466,G26&lt;43770),tableau!H47,0)</f>
        <v>0</v>
      </c>
    </row>
    <row r="27" spans="1:11" x14ac:dyDescent="0.2">
      <c r="B27" s="389" t="str">
        <f>tableau!A54</f>
        <v>4b. Tango Fiesta</v>
      </c>
      <c r="C27" s="390"/>
      <c r="D27" s="391">
        <f>IF(AND(C27&gt;=43466,C27&lt;43770),tableau!B54,0)</f>
        <v>0</v>
      </c>
      <c r="E27" s="401"/>
      <c r="F27" s="389" t="str">
        <f>_xlfn.CONCAT("OR. ",tableau!E50)</f>
        <v>OR. Valse viennoise</v>
      </c>
      <c r="G27" s="390"/>
      <c r="H27" s="391">
        <f>IF(AND(G27&gt;=43466,G27&lt;43770),tableau!H50,0)</f>
        <v>0</v>
      </c>
    </row>
    <row r="28" spans="1:11" x14ac:dyDescent="0.2">
      <c r="B28" s="389" t="str">
        <f>tableau!A57</f>
        <v>5a. Valse Willow</v>
      </c>
      <c r="C28" s="390"/>
      <c r="D28" s="391">
        <f>IF(AND(C28&gt;=43466,C28&lt;43770),tableau!B57,0)</f>
        <v>0</v>
      </c>
      <c r="E28" s="401"/>
      <c r="F28" s="389" t="str">
        <f>_xlfn.CONCAT("OR. ",tableau!E51)</f>
        <v>OR. Valse Westminster</v>
      </c>
      <c r="G28" s="390"/>
      <c r="H28" s="391">
        <f>IF(AND(G28&gt;=43466,G28&lt;43770),tableau!H51,0)</f>
        <v>0</v>
      </c>
    </row>
    <row r="29" spans="1:11" x14ac:dyDescent="0.2">
      <c r="B29" s="389" t="str">
        <f>tableau!A58</f>
        <v>5b. Éléments</v>
      </c>
      <c r="C29" s="390"/>
      <c r="D29" s="391">
        <f>IF(AND(C29&gt;=43466,C29&lt;43770),tableau!B58,0)</f>
        <v>0</v>
      </c>
      <c r="E29" s="401"/>
      <c r="F29" s="389" t="str">
        <f>_xlfn.CONCAT("OR. ",tableau!E52)</f>
        <v>OR. Quickstep</v>
      </c>
      <c r="G29" s="390"/>
      <c r="H29" s="391">
        <f>IF(AND(G29&gt;=43466,G29&lt;43770),tableau!H52,0)</f>
        <v>0</v>
      </c>
    </row>
    <row r="30" spans="1:11" x14ac:dyDescent="0.2">
      <c r="B30" s="389" t="str">
        <f>_xlfn.CONCAT("SB. ",tableau!A61)</f>
        <v>SB. Ten-Fox</v>
      </c>
      <c r="C30" s="390"/>
      <c r="D30" s="391">
        <f>IF(AND(C30&gt;=43466,C30&lt;43770),tableau!B61,0)</f>
        <v>0</v>
      </c>
      <c r="E30" s="401"/>
      <c r="F30" s="389" t="str">
        <f>_xlfn.CONCAT("OR. ",tableau!E53)</f>
        <v>OR. Tango argentin</v>
      </c>
      <c r="G30" s="390"/>
      <c r="H30" s="391">
        <f>IF(AND(G30&gt;=43466,G30&lt;43770),tableau!H53,0)</f>
        <v>0</v>
      </c>
    </row>
    <row r="31" spans="1:11" x14ac:dyDescent="0.2">
      <c r="B31" s="389" t="str">
        <f>_xlfn.CONCAT("SB. ",tableau!A62)</f>
        <v>SB. Fourteenstep</v>
      </c>
      <c r="C31" s="390"/>
      <c r="D31" s="391">
        <f>IF(AND(C31&gt;=43466,C31&lt;43770),tableau!B62,0)</f>
        <v>0</v>
      </c>
      <c r="E31" s="401"/>
      <c r="F31" s="389" t="str">
        <f>_xlfn.CONCAT("OR. ",tableau!E54)</f>
        <v>OR. Samba argentin</v>
      </c>
      <c r="G31" s="390"/>
      <c r="H31" s="391">
        <f>IF(AND(G31&gt;=43466,G31&lt;43770),tableau!H54,0)</f>
        <v>0</v>
      </c>
    </row>
    <row r="32" spans="1:11" x14ac:dyDescent="0.2">
      <c r="B32" s="389" t="str">
        <f>_xlfn.CONCAT("SB. ",tableau!A63)</f>
        <v>SB. Valse européenne</v>
      </c>
      <c r="C32" s="390"/>
      <c r="D32" s="391">
        <f>IF(AND(C32&gt;=43466,C32&lt;43770),tableau!B63,0)</f>
        <v>0</v>
      </c>
      <c r="E32" s="401"/>
      <c r="F32" s="389" t="str">
        <f>_xlfn.CONCAT("OR. ",tableau!E55)</f>
        <v>OR. Danse créative or</v>
      </c>
      <c r="G32" s="390"/>
      <c r="H32" s="391">
        <f>IF(AND(G32&gt;=43466,G32&lt;43770),tableau!H55,0)</f>
        <v>0</v>
      </c>
    </row>
    <row r="33" spans="1:9" x14ac:dyDescent="0.2">
      <c r="B33" s="389" t="str">
        <f>_xlfn.CONCAT("SB. ",tableau!A64)</f>
        <v>SB. Danse créative bronze</v>
      </c>
      <c r="C33" s="390"/>
      <c r="D33" s="391">
        <f>IF(AND(C33&gt;=43466,C33&lt;43770),tableau!B64,0)</f>
        <v>0</v>
      </c>
      <c r="E33" s="401"/>
      <c r="F33" s="389" t="str">
        <f>_xlfn.CONCAT("DI. ",tableau!E58)</f>
        <v>DI. Valse Ravensburger</v>
      </c>
      <c r="G33" s="390"/>
      <c r="H33" s="391">
        <f>IF(AND(G33&gt;=43466,G33&lt;43770),tableau!H58,0)</f>
        <v>0</v>
      </c>
    </row>
    <row r="34" spans="1:9" x14ac:dyDescent="0.2">
      <c r="B34" s="389" t="str">
        <f>_xlfn.CONCAT("JA. ",tableau!A67)</f>
        <v>JA. Fox-trot de Keats</v>
      </c>
      <c r="C34" s="390"/>
      <c r="D34" s="391">
        <f>IF(AND(C34&gt;=43466,C34&lt;43770),tableau!B67,0)</f>
        <v>0</v>
      </c>
      <c r="E34" s="401"/>
      <c r="F34" s="389" t="str">
        <f>_xlfn.CONCAT("DI. ",tableau!E59)</f>
        <v>DI. Tango Romantica</v>
      </c>
      <c r="G34" s="390"/>
      <c r="H34" s="391">
        <f>IF(AND(G34&gt;=43466,G34&lt;43770),tableau!H59,0)</f>
        <v>0</v>
      </c>
    </row>
    <row r="35" spans="1:9" x14ac:dyDescent="0.2">
      <c r="B35" s="389" t="str">
        <f>_xlfn.CONCAT("JA. ",tableau!A68)</f>
        <v>JA. Tango Harris</v>
      </c>
      <c r="C35" s="390"/>
      <c r="D35" s="391">
        <f>IF(AND(C35&gt;=43466,C35&lt;43770),tableau!B68,0)</f>
        <v>0</v>
      </c>
      <c r="E35" s="401"/>
      <c r="F35" s="389" t="str">
        <f>_xlfn.CONCAT("DI. ",tableau!E60)</f>
        <v>DI. Polka Yankee</v>
      </c>
      <c r="G35" s="390"/>
      <c r="H35" s="391">
        <f>IF(AND(G35&gt;=43466,G35&lt;43770),tableau!H60,0)</f>
        <v>0</v>
      </c>
    </row>
    <row r="36" spans="1:9" x14ac:dyDescent="0.2">
      <c r="B36" s="389" t="str">
        <f>_xlfn.CONCAT("JA. ",tableau!A69)</f>
        <v>JA. Valse américaine</v>
      </c>
      <c r="C36" s="390"/>
      <c r="D36" s="391">
        <f>IF(AND(C36&gt;=43466,C36&lt;43770),tableau!B69,0)</f>
        <v>0</v>
      </c>
      <c r="E36" s="401"/>
      <c r="F36" s="389" t="str">
        <f>_xlfn.CONCAT("DI. ",tableau!E61)</f>
        <v>DI. Rumba</v>
      </c>
      <c r="G36" s="390"/>
      <c r="H36" s="391">
        <f>IF(AND(G36&gt;=43466,G36&lt;43770),tableau!H61,0)</f>
        <v>0</v>
      </c>
    </row>
    <row r="37" spans="1:9" x14ac:dyDescent="0.2">
      <c r="B37" s="393" t="str">
        <f>_xlfn.CONCAT("JA. ",tableau!A70)</f>
        <v>JA. Rocker Fox-trot</v>
      </c>
      <c r="C37" s="394"/>
      <c r="D37" s="395">
        <f>IF(AND(C37&gt;=43466,C37&lt;43770),tableau!B70,0)</f>
        <v>0</v>
      </c>
      <c r="E37" s="401"/>
      <c r="F37" s="389" t="str">
        <f>_xlfn.CONCAT("DI. ",tableau!E62)</f>
        <v>DI. Valse autrichienne</v>
      </c>
      <c r="G37" s="390"/>
      <c r="H37" s="391">
        <f>IF(AND(G37&gt;=43466,G37&lt;43770),tableau!H62,0)</f>
        <v>0</v>
      </c>
    </row>
    <row r="38" spans="1:9" x14ac:dyDescent="0.2">
      <c r="B38" s="1019" t="s">
        <v>421</v>
      </c>
      <c r="C38" s="1019"/>
      <c r="D38" s="397">
        <f>SUM(D21:D37)</f>
        <v>0</v>
      </c>
      <c r="E38" s="401"/>
      <c r="F38" s="393" t="str">
        <f>_xlfn.CONCAT("DI. ",tableau!E63)</f>
        <v>DI. Valse or</v>
      </c>
      <c r="G38" s="394"/>
      <c r="H38" s="395">
        <f>IF(AND(G38&gt;=43466,G38&lt;43770),tableau!H63,0)</f>
        <v>0</v>
      </c>
    </row>
    <row r="39" spans="1:9" s="264" customFormat="1" x14ac:dyDescent="0.2">
      <c r="B39" s="396"/>
      <c r="C39" s="396"/>
      <c r="D39" s="397"/>
      <c r="E39" s="397"/>
      <c r="F39" s="396" t="s">
        <v>421</v>
      </c>
      <c r="G39" s="396"/>
      <c r="H39" s="397">
        <f>SUM(H21:H38)</f>
        <v>0</v>
      </c>
    </row>
    <row r="40" spans="1:9" s="264" customFormat="1" x14ac:dyDescent="0.2">
      <c r="B40" s="396"/>
      <c r="C40" s="396"/>
      <c r="D40" s="397"/>
      <c r="G40" s="396"/>
      <c r="H40" s="396"/>
      <c r="I40" s="397"/>
    </row>
    <row r="42" spans="1:9" ht="15.75" x14ac:dyDescent="0.25">
      <c r="A42" s="1018" t="s">
        <v>519</v>
      </c>
      <c r="B42" s="1018"/>
      <c r="C42" s="1018"/>
      <c r="D42" s="1018"/>
      <c r="E42" s="399">
        <f>D38+H39</f>
        <v>0</v>
      </c>
    </row>
    <row r="43" spans="1:9" ht="15.75" x14ac:dyDescent="0.25">
      <c r="A43" s="398"/>
      <c r="B43" s="398"/>
      <c r="C43" s="398"/>
      <c r="D43" s="398"/>
      <c r="E43" s="399"/>
    </row>
    <row r="44" spans="1:9" ht="15.75" x14ac:dyDescent="0.25">
      <c r="A44" s="398"/>
      <c r="B44" s="398"/>
      <c r="C44" s="398"/>
      <c r="D44" s="398"/>
      <c r="E44" s="399"/>
    </row>
    <row r="45" spans="1:9" ht="15.75" x14ac:dyDescent="0.25">
      <c r="A45" s="398"/>
      <c r="B45" s="398"/>
      <c r="C45" s="398"/>
      <c r="D45" s="398"/>
      <c r="E45" s="399"/>
    </row>
    <row r="46" spans="1:9" ht="15.75" x14ac:dyDescent="0.25">
      <c r="A46" s="398"/>
      <c r="B46" s="398"/>
      <c r="C46" s="398"/>
      <c r="D46" s="398"/>
      <c r="E46" s="399"/>
    </row>
    <row r="47" spans="1:9" ht="15.75" x14ac:dyDescent="0.25">
      <c r="A47" s="398"/>
      <c r="B47" s="398"/>
      <c r="C47" s="398"/>
      <c r="D47" s="398"/>
      <c r="E47" s="399"/>
    </row>
    <row r="51" spans="1:11" x14ac:dyDescent="0.2">
      <c r="A51" s="811" t="str">
        <f>+gestion!$B$81</f>
        <v>N.B. :  Joindre une copie très lisible des parties du sommaire de test ou de la certification.</v>
      </c>
      <c r="B51" s="811"/>
      <c r="C51" s="811"/>
      <c r="D51" s="811"/>
      <c r="E51" s="811"/>
      <c r="F51" s="811"/>
      <c r="G51" s="811"/>
      <c r="H51" s="811"/>
      <c r="I51" s="811"/>
      <c r="J51" s="811"/>
      <c r="K51" s="210"/>
    </row>
    <row r="52" spans="1:11" x14ac:dyDescent="0.2">
      <c r="A52" s="255"/>
      <c r="B52" s="255"/>
      <c r="C52" s="255"/>
      <c r="D52" s="255"/>
      <c r="E52" s="255"/>
      <c r="F52" s="255"/>
      <c r="G52" s="255"/>
      <c r="H52" s="255"/>
      <c r="I52" s="255"/>
      <c r="J52" s="255"/>
      <c r="K52" s="210"/>
    </row>
    <row r="53" spans="1:11" x14ac:dyDescent="0.2">
      <c r="A53" s="255"/>
      <c r="B53" s="255"/>
      <c r="C53" s="255"/>
      <c r="D53" s="255"/>
      <c r="E53" s="255"/>
      <c r="F53" s="255"/>
      <c r="G53" s="255"/>
      <c r="H53" s="255"/>
      <c r="I53" s="255"/>
      <c r="J53" s="255"/>
      <c r="K53" s="210"/>
    </row>
    <row r="54" spans="1:11" x14ac:dyDescent="0.2">
      <c r="A54" s="255"/>
      <c r="B54" s="255"/>
      <c r="C54" s="255"/>
      <c r="D54" s="255"/>
      <c r="E54" s="255"/>
      <c r="F54" s="255"/>
      <c r="G54" s="255"/>
      <c r="H54" s="255"/>
      <c r="I54" s="255"/>
      <c r="J54" s="255"/>
      <c r="K54" s="210"/>
    </row>
    <row r="55" spans="1:11" x14ac:dyDescent="0.2">
      <c r="A55" s="210"/>
      <c r="B55" s="210"/>
      <c r="C55" s="210"/>
      <c r="D55" s="210"/>
      <c r="E55" s="210"/>
      <c r="F55" s="210"/>
      <c r="G55" s="210"/>
      <c r="H55" s="210"/>
      <c r="I55" s="210"/>
      <c r="J55" s="210"/>
      <c r="K55" s="210"/>
    </row>
    <row r="56" spans="1:11" x14ac:dyDescent="0.2">
      <c r="B56" s="210"/>
      <c r="C56" s="455" t="s">
        <v>52</v>
      </c>
      <c r="D56" s="455"/>
      <c r="E56" s="210"/>
      <c r="F56" s="781" t="str">
        <f>+'données a remplir'!$F$8</f>
        <v/>
      </c>
      <c r="G56" s="781"/>
      <c r="H56" s="781"/>
      <c r="I56" s="361"/>
      <c r="J56" s="361"/>
    </row>
    <row r="57" spans="1:11" x14ac:dyDescent="0.2">
      <c r="B57" s="210"/>
      <c r="C57" s="455"/>
      <c r="D57" s="245"/>
      <c r="E57" s="210"/>
      <c r="F57" s="245"/>
      <c r="G57" s="245"/>
      <c r="H57" s="245"/>
      <c r="I57" s="221"/>
      <c r="J57" s="221"/>
    </row>
    <row r="58" spans="1:11" x14ac:dyDescent="0.2">
      <c r="B58" s="210"/>
      <c r="C58" s="455" t="s">
        <v>53</v>
      </c>
      <c r="D58" s="455"/>
      <c r="E58" s="210"/>
      <c r="F58" s="781" t="str">
        <f>+'données a remplir'!$F$9</f>
        <v/>
      </c>
      <c r="G58" s="781"/>
      <c r="H58" s="781"/>
      <c r="I58" s="361"/>
      <c r="J58" s="361"/>
    </row>
    <row r="59" spans="1:11" x14ac:dyDescent="0.2">
      <c r="B59" s="210"/>
      <c r="C59" s="455"/>
      <c r="D59" s="245"/>
      <c r="E59" s="210"/>
      <c r="F59" s="245"/>
      <c r="G59" s="245"/>
      <c r="H59" s="245"/>
      <c r="I59" s="221"/>
      <c r="J59" s="221"/>
    </row>
    <row r="60" spans="1:11" x14ac:dyDescent="0.2">
      <c r="B60" s="210"/>
      <c r="C60" s="455" t="s">
        <v>54</v>
      </c>
      <c r="D60" s="455"/>
      <c r="E60" s="210"/>
      <c r="F60" s="781" t="str">
        <f>+'données a remplir'!$F$10</f>
        <v/>
      </c>
      <c r="G60" s="781"/>
      <c r="H60" s="781"/>
      <c r="I60" s="361"/>
      <c r="J60" s="361"/>
    </row>
    <row r="61" spans="1:11" x14ac:dyDescent="0.2">
      <c r="D61" s="212"/>
    </row>
  </sheetData>
  <sheetProtection algorithmName="SHA-512" hashValue="8orpwxgeSd+0Eiw/shQhMlcg8SFiUdYBvHfl/PV11VusRtWPsd+fzUUAZwdXjqHz0iDaogSDcKMpEDd8FXhJBA==" saltValue="h7LHyV2JlbhITw1IGnKp/A==" spinCount="100000" sheet="1" objects="1" scenarios="1"/>
  <protectedRanges>
    <protectedRange sqref="C21:C37 G21:G38" name="Plage2_1"/>
    <protectedRange sqref="B10:D12 G10:H12" name="Plage1_3"/>
  </protectedRanges>
  <mergeCells count="24">
    <mergeCell ref="A8:I8"/>
    <mergeCell ref="A2:I2"/>
    <mergeCell ref="A3:I3"/>
    <mergeCell ref="A4:I4"/>
    <mergeCell ref="A5:I5"/>
    <mergeCell ref="A6:I6"/>
    <mergeCell ref="A7:I7"/>
    <mergeCell ref="A14:B14"/>
    <mergeCell ref="G14:I14"/>
    <mergeCell ref="B38:C38"/>
    <mergeCell ref="B10:D10"/>
    <mergeCell ref="B12:D12"/>
    <mergeCell ref="C14:D14"/>
    <mergeCell ref="G10:I10"/>
    <mergeCell ref="E11:F11"/>
    <mergeCell ref="G12:I12"/>
    <mergeCell ref="A51:J51"/>
    <mergeCell ref="F56:H56"/>
    <mergeCell ref="F58:H58"/>
    <mergeCell ref="F60:H60"/>
    <mergeCell ref="A15:J15"/>
    <mergeCell ref="A17:J17"/>
    <mergeCell ref="A18:J18"/>
    <mergeCell ref="A42:D42"/>
  </mergeCells>
  <printOptions horizontalCentered="1"/>
  <pageMargins left="0" right="0" top="0.55118110236220474" bottom="0.35433070866141736" header="0.31496062992125984" footer="0.31496062992125984"/>
  <pageSetup scale="80" orientation="portrait" r:id="rId1"/>
  <headerFooter>
    <oddHeader>&amp;LLauréats 2019</oddHeader>
    <oddFooter>&amp;LCandidat 2&amp;C&amp;14PATINAGE LAURENTIDES&amp;R&amp;A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AD51"/>
  <sheetViews>
    <sheetView showGridLines="0" zoomScaleNormal="100" workbookViewId="0">
      <selection activeCell="B8" sqref="B8:F8"/>
    </sheetView>
  </sheetViews>
  <sheetFormatPr baseColWidth="10" defaultRowHeight="12.75" x14ac:dyDescent="0.2"/>
  <cols>
    <col min="1" max="1" width="25.85546875" style="210" customWidth="1"/>
    <col min="2" max="7" width="5.28515625" style="210" customWidth="1"/>
    <col min="8" max="8" width="5.28515625" style="211" customWidth="1"/>
    <col min="9" max="12" width="5.28515625" style="210" customWidth="1"/>
    <col min="13" max="13" width="12.140625" style="210" customWidth="1"/>
    <col min="14" max="30" width="11.42578125" style="210" customWidth="1"/>
    <col min="31" max="16384" width="11.42578125" style="212"/>
  </cols>
  <sheetData>
    <row r="1" spans="1:30" x14ac:dyDescent="0.2">
      <c r="A1" s="209"/>
      <c r="B1" s="209"/>
      <c r="C1" s="209"/>
      <c r="D1" s="209"/>
      <c r="E1" s="209"/>
      <c r="F1" s="209"/>
    </row>
    <row r="2" spans="1:30" x14ac:dyDescent="0.2">
      <c r="A2" s="794" t="s">
        <v>14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</row>
    <row r="3" spans="1:30" x14ac:dyDescent="0.2">
      <c r="A3" s="795" t="s">
        <v>43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</row>
    <row r="4" spans="1:30" s="214" customFormat="1" x14ac:dyDescent="0.2">
      <c r="A4" s="796" t="str">
        <f>CONCATENATE(gestion!$P$3,gestion!$Q$11,gestion!$P$4,gestion!$Q$5)</f>
        <v>Du  1 février 2019  au  31 janvier 2020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</row>
    <row r="5" spans="1:30" s="214" customFormat="1" ht="15.75" customHeight="1" x14ac:dyDescent="0.25">
      <c r="A5" s="799" t="s">
        <v>5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  <c r="N5" s="215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</row>
    <row r="6" spans="1:30" s="214" customFormat="1" ht="15.75" customHeight="1" x14ac:dyDescent="0.25">
      <c r="A6" s="801" t="str">
        <f>+gestion!B22</f>
        <v>PATINEUR ¨ESPOIR¨  MASCULIN DE PRE-JUVÉNILE À NOVICE EN SIMPLE</v>
      </c>
      <c r="B6" s="801"/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1"/>
      <c r="N6" s="215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</row>
    <row r="8" spans="1:30" x14ac:dyDescent="0.2">
      <c r="A8" s="216" t="s">
        <v>48</v>
      </c>
      <c r="B8" s="790"/>
      <c r="C8" s="790"/>
      <c r="D8" s="790"/>
      <c r="E8" s="790"/>
      <c r="F8" s="790"/>
      <c r="H8" s="800" t="s">
        <v>51</v>
      </c>
      <c r="I8" s="800"/>
      <c r="J8" s="800"/>
      <c r="K8" s="790"/>
      <c r="L8" s="790"/>
      <c r="M8" s="790"/>
    </row>
    <row r="9" spans="1:30" x14ac:dyDescent="0.2">
      <c r="A9" s="216"/>
      <c r="B9" s="217"/>
      <c r="C9" s="217"/>
      <c r="D9" s="217"/>
      <c r="E9" s="217"/>
      <c r="F9" s="217"/>
      <c r="H9" s="258"/>
      <c r="I9" s="258"/>
      <c r="J9" s="258"/>
      <c r="K9" s="217"/>
      <c r="L9" s="217"/>
      <c r="M9" s="217"/>
    </row>
    <row r="10" spans="1:30" x14ac:dyDescent="0.2">
      <c r="A10" s="216" t="s">
        <v>74</v>
      </c>
      <c r="B10" s="790"/>
      <c r="C10" s="790"/>
      <c r="D10" s="790"/>
      <c r="E10" s="790"/>
      <c r="F10" s="790"/>
      <c r="H10" s="791" t="s">
        <v>13</v>
      </c>
      <c r="I10" s="791"/>
      <c r="J10" s="791"/>
      <c r="K10" s="790"/>
      <c r="L10" s="790"/>
      <c r="M10" s="790"/>
    </row>
    <row r="11" spans="1:30" x14ac:dyDescent="0.2">
      <c r="A11" s="258"/>
      <c r="B11" s="802"/>
      <c r="C11" s="802"/>
      <c r="D11" s="800"/>
      <c r="E11" s="800"/>
      <c r="F11" s="802"/>
      <c r="G11" s="802"/>
      <c r="H11" s="219"/>
      <c r="K11" s="343"/>
      <c r="L11" s="343"/>
      <c r="M11" s="343"/>
    </row>
    <row r="12" spans="1:30" x14ac:dyDescent="0.2">
      <c r="A12" s="258" t="s">
        <v>50</v>
      </c>
      <c r="B12" s="790">
        <f>'données a remplir'!$E$7</f>
        <v>0</v>
      </c>
      <c r="C12" s="790"/>
      <c r="D12" s="790"/>
      <c r="E12" s="790"/>
      <c r="F12" s="790"/>
      <c r="H12" s="808" t="s">
        <v>380</v>
      </c>
      <c r="I12" s="808"/>
      <c r="J12" s="808"/>
      <c r="K12" s="790">
        <f>'données a remplir'!$E$6</f>
        <v>0</v>
      </c>
      <c r="L12" s="790"/>
      <c r="M12" s="790"/>
    </row>
    <row r="13" spans="1:30" x14ac:dyDescent="0.2">
      <c r="A13" s="220"/>
      <c r="B13" s="221"/>
      <c r="C13" s="221"/>
      <c r="D13" s="220"/>
      <c r="E13" s="222"/>
      <c r="F13" s="222"/>
    </row>
    <row r="14" spans="1:30" ht="12.6" customHeight="1" x14ac:dyDescent="0.2">
      <c r="A14" s="223" t="s">
        <v>416</v>
      </c>
    </row>
    <row r="15" spans="1:30" ht="15" customHeight="1" x14ac:dyDescent="0.2">
      <c r="A15" s="806" t="str">
        <f>+gestion!V35</f>
        <v>Un seul athlète sera mis en candidature par son Club.</v>
      </c>
      <c r="B15" s="806"/>
      <c r="C15" s="806"/>
      <c r="D15" s="806"/>
      <c r="E15" s="806"/>
      <c r="F15" s="806"/>
      <c r="G15" s="806"/>
      <c r="H15" s="806"/>
      <c r="I15" s="806"/>
      <c r="J15" s="806"/>
      <c r="K15" s="806"/>
      <c r="L15" s="806"/>
      <c r="M15" s="806"/>
      <c r="N15" s="224"/>
      <c r="O15" s="224"/>
      <c r="P15" s="224"/>
      <c r="Q15" s="224"/>
    </row>
    <row r="16" spans="1:30" ht="15" customHeight="1" x14ac:dyDescent="0.2">
      <c r="A16" s="806" t="str">
        <f>+gestion!V36</f>
        <v>L'athlète doit avoir compétitionné à la finale de section dans cette catégorie.</v>
      </c>
      <c r="B16" s="806"/>
      <c r="C16" s="806"/>
      <c r="D16" s="806"/>
      <c r="E16" s="806"/>
      <c r="F16" s="806"/>
      <c r="G16" s="806"/>
      <c r="H16" s="806"/>
      <c r="I16" s="806"/>
      <c r="J16" s="806"/>
      <c r="K16" s="806"/>
      <c r="L16" s="806"/>
      <c r="M16" s="806"/>
    </row>
    <row r="17" spans="1:13" ht="15" customHeight="1" x14ac:dyDescent="0.2">
      <c r="A17" s="225"/>
      <c r="B17" s="222"/>
      <c r="C17" s="222"/>
      <c r="D17" s="222"/>
      <c r="E17" s="222"/>
      <c r="F17" s="226"/>
    </row>
    <row r="18" spans="1:13" ht="15" customHeight="1" x14ac:dyDescent="0.2">
      <c r="A18" s="227" t="s">
        <v>66</v>
      </c>
      <c r="B18" s="222"/>
      <c r="C18" s="222"/>
      <c r="D18" s="222"/>
      <c r="E18" s="222"/>
      <c r="F18" s="226"/>
    </row>
    <row r="19" spans="1:13" ht="15" customHeight="1" x14ac:dyDescent="0.2">
      <c r="A19" s="225"/>
      <c r="B19" s="222"/>
      <c r="C19" s="222"/>
      <c r="D19" s="222"/>
      <c r="E19" s="222"/>
      <c r="F19" s="226"/>
    </row>
    <row r="20" spans="1:13" ht="15" customHeight="1" x14ac:dyDescent="0.2">
      <c r="A20" s="225"/>
      <c r="B20" s="803" t="s">
        <v>377</v>
      </c>
      <c r="C20" s="804"/>
      <c r="D20" s="804"/>
      <c r="E20" s="804"/>
      <c r="F20" s="804"/>
      <c r="G20" s="804"/>
      <c r="H20" s="804"/>
      <c r="I20" s="804"/>
      <c r="J20" s="804"/>
      <c r="K20" s="804"/>
      <c r="L20" s="804"/>
      <c r="M20" s="805"/>
    </row>
    <row r="21" spans="1:13" ht="13.5" thickBot="1" x14ac:dyDescent="0.25">
      <c r="A21" s="228" t="str">
        <f>tableau!A16</f>
        <v>Catégorie</v>
      </c>
      <c r="B21" s="229">
        <v>1</v>
      </c>
      <c r="C21" s="229">
        <v>2</v>
      </c>
      <c r="D21" s="229">
        <v>3</v>
      </c>
      <c r="E21" s="229">
        <v>4</v>
      </c>
      <c r="F21" s="229">
        <v>5</v>
      </c>
      <c r="G21" s="229">
        <v>6</v>
      </c>
      <c r="H21" s="230">
        <v>7</v>
      </c>
      <c r="I21" s="229">
        <v>8</v>
      </c>
      <c r="J21" s="229">
        <v>9</v>
      </c>
      <c r="K21" s="229">
        <v>10</v>
      </c>
      <c r="L21" s="229" t="s">
        <v>378</v>
      </c>
      <c r="M21" s="231" t="s">
        <v>105</v>
      </c>
    </row>
    <row r="22" spans="1:13" ht="64.5" thickTop="1" x14ac:dyDescent="0.2">
      <c r="A22" s="232" t="s">
        <v>379</v>
      </c>
      <c r="B22" s="233">
        <f>tableau!C17</f>
        <v>20</v>
      </c>
      <c r="C22" s="233">
        <f>tableau!D17</f>
        <v>18</v>
      </c>
      <c r="D22" s="233">
        <f>tableau!E17</f>
        <v>16</v>
      </c>
      <c r="E22" s="233">
        <f>tableau!F17</f>
        <v>14</v>
      </c>
      <c r="F22" s="233">
        <f>tableau!G17</f>
        <v>8</v>
      </c>
      <c r="G22" s="233">
        <f>tableau!H17</f>
        <v>7</v>
      </c>
      <c r="H22" s="233">
        <f>tableau!I17</f>
        <v>6</v>
      </c>
      <c r="I22" s="233">
        <f>tableau!J17</f>
        <v>5</v>
      </c>
      <c r="J22" s="233">
        <f>tableau!K17</f>
        <v>4</v>
      </c>
      <c r="K22" s="233">
        <f>tableau!L17</f>
        <v>3</v>
      </c>
      <c r="L22" s="233">
        <f>tableau!M17</f>
        <v>1</v>
      </c>
      <c r="M22" s="234">
        <v>16</v>
      </c>
    </row>
    <row r="23" spans="1:13" ht="63.75" x14ac:dyDescent="0.2">
      <c r="A23" s="235" t="s">
        <v>583</v>
      </c>
      <c r="B23" s="236">
        <f>tableau!C18</f>
        <v>25</v>
      </c>
      <c r="C23" s="236">
        <f>tableau!D18</f>
        <v>23</v>
      </c>
      <c r="D23" s="236">
        <f>tableau!E18</f>
        <v>20</v>
      </c>
      <c r="E23" s="236">
        <f>tableau!F18</f>
        <v>18</v>
      </c>
      <c r="F23" s="236">
        <f>tableau!G18</f>
        <v>11</v>
      </c>
      <c r="G23" s="236">
        <f>tableau!H18</f>
        <v>10</v>
      </c>
      <c r="H23" s="236">
        <f>tableau!I18</f>
        <v>9</v>
      </c>
      <c r="I23" s="236">
        <f>tableau!J18</f>
        <v>8</v>
      </c>
      <c r="J23" s="236">
        <f>tableau!K18</f>
        <v>7</v>
      </c>
      <c r="K23" s="236">
        <f>tableau!L18</f>
        <v>6</v>
      </c>
      <c r="L23" s="236">
        <f>tableau!M18</f>
        <v>3</v>
      </c>
      <c r="M23" s="237">
        <v>20</v>
      </c>
    </row>
    <row r="24" spans="1:13" x14ac:dyDescent="0.2">
      <c r="E24" s="225"/>
      <c r="F24" s="225"/>
    </row>
    <row r="25" spans="1:13" x14ac:dyDescent="0.2">
      <c r="A25" s="223" t="s">
        <v>420</v>
      </c>
    </row>
    <row r="26" spans="1:13" x14ac:dyDescent="0.2">
      <c r="A26" s="782" t="s">
        <v>477</v>
      </c>
      <c r="B26" s="782"/>
      <c r="C26" s="782"/>
      <c r="D26" s="782"/>
      <c r="E26" s="782"/>
      <c r="F26" s="782"/>
      <c r="G26" s="782"/>
      <c r="H26" s="782"/>
      <c r="I26" s="782"/>
      <c r="J26" s="782"/>
      <c r="K26" s="782"/>
      <c r="L26" s="782"/>
      <c r="M26" s="782"/>
    </row>
    <row r="27" spans="1:13" x14ac:dyDescent="0.2">
      <c r="A27" s="782" t="s">
        <v>385</v>
      </c>
      <c r="B27" s="782"/>
      <c r="C27" s="782"/>
      <c r="D27" s="782"/>
      <c r="E27" s="782"/>
      <c r="F27" s="782"/>
      <c r="G27" s="782"/>
      <c r="H27" s="782"/>
      <c r="I27" s="782"/>
      <c r="J27" s="782"/>
      <c r="K27" s="782"/>
      <c r="L27" s="782"/>
      <c r="M27" s="782"/>
    </row>
    <row r="28" spans="1:13" x14ac:dyDescent="0.2">
      <c r="A28" s="782" t="s">
        <v>384</v>
      </c>
      <c r="B28" s="782"/>
      <c r="C28" s="782"/>
      <c r="D28" s="782"/>
      <c r="E28" s="782"/>
      <c r="F28" s="782"/>
      <c r="G28" s="782"/>
      <c r="H28" s="782"/>
      <c r="I28" s="782"/>
      <c r="J28" s="782"/>
      <c r="K28" s="782"/>
      <c r="L28" s="782"/>
      <c r="M28" s="782"/>
    </row>
    <row r="29" spans="1:13" x14ac:dyDescent="0.2">
      <c r="A29" s="610" t="s">
        <v>576</v>
      </c>
      <c r="B29" s="610"/>
      <c r="C29" s="610"/>
      <c r="D29" s="610"/>
      <c r="E29" s="610"/>
      <c r="F29" s="610"/>
      <c r="G29" s="610"/>
      <c r="H29" s="610"/>
      <c r="I29" s="610"/>
      <c r="J29" s="610"/>
      <c r="K29" s="610"/>
      <c r="L29" s="610"/>
      <c r="M29" s="610"/>
    </row>
    <row r="30" spans="1:13" x14ac:dyDescent="0.2">
      <c r="A30" s="250" t="str">
        <f>gestion!V43</f>
        <v xml:space="preserve">N.B. :  Joindre une copie très lisible des résultats de compétition </v>
      </c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</row>
    <row r="31" spans="1:13" x14ac:dyDescent="0.2">
      <c r="A31" s="811"/>
      <c r="B31" s="811"/>
      <c r="C31" s="811"/>
      <c r="D31" s="811"/>
      <c r="E31" s="811"/>
      <c r="F31" s="811"/>
    </row>
    <row r="32" spans="1:13" x14ac:dyDescent="0.2">
      <c r="A32" s="238" t="s">
        <v>31</v>
      </c>
      <c r="B32" s="797" t="s">
        <v>5</v>
      </c>
      <c r="C32" s="798"/>
      <c r="D32" s="786" t="s">
        <v>68</v>
      </c>
      <c r="E32" s="787"/>
      <c r="F32" s="787"/>
      <c r="G32" s="786" t="s">
        <v>32</v>
      </c>
      <c r="H32" s="787"/>
      <c r="I32" s="787"/>
      <c r="J32" s="786" t="s">
        <v>6</v>
      </c>
      <c r="K32" s="816"/>
      <c r="L32" s="239" t="s">
        <v>106</v>
      </c>
    </row>
    <row r="33" spans="1:13" x14ac:dyDescent="0.2">
      <c r="A33" s="240" t="str">
        <f>+gestion!W12</f>
        <v>Section B 2020</v>
      </c>
      <c r="B33" s="788"/>
      <c r="C33" s="789"/>
      <c r="D33" s="810" t="s">
        <v>45</v>
      </c>
      <c r="E33" s="810"/>
      <c r="F33" s="810"/>
      <c r="G33" s="809"/>
      <c r="H33" s="809"/>
      <c r="I33" s="809"/>
      <c r="J33" s="784">
        <f>IF(L33="oui",16,IF(ISTEXT(G33)=TRUE,0,IF(G33&gt;=1,IF(G33&gt;=11,1,HLOOKUP(G33,tableau!$C$16:$L$18,2,FALSE)),0)))</f>
        <v>0</v>
      </c>
      <c r="K33" s="784"/>
      <c r="L33" s="241" t="s">
        <v>383</v>
      </c>
    </row>
    <row r="34" spans="1:13" x14ac:dyDescent="0.2">
      <c r="A34" s="240" t="str">
        <f>+gestion!W3</f>
        <v>Provinciaux d'été</v>
      </c>
      <c r="B34" s="788"/>
      <c r="C34" s="789"/>
      <c r="D34" s="789" t="s">
        <v>45</v>
      </c>
      <c r="E34" s="789"/>
      <c r="F34" s="789"/>
      <c r="G34" s="793"/>
      <c r="H34" s="793"/>
      <c r="I34" s="793"/>
      <c r="J34" s="784">
        <f>IF(L34="oui",16,IF(ISTEXT(G34)=TRUE,0,IF(G34&gt;=1,IF(G34&gt;=11,1,HLOOKUP(G34,tableau!$C$16:$L$18,2,FALSE)),0)))</f>
        <v>0</v>
      </c>
      <c r="K34" s="784"/>
      <c r="L34" s="241"/>
    </row>
    <row r="35" spans="1:13" x14ac:dyDescent="0.2">
      <c r="A35" s="240" t="str">
        <f>+gestion!W7</f>
        <v>Georges-Ethier</v>
      </c>
      <c r="B35" s="788"/>
      <c r="C35" s="789"/>
      <c r="D35" s="789" t="s">
        <v>45</v>
      </c>
      <c r="E35" s="789"/>
      <c r="F35" s="789"/>
      <c r="G35" s="793"/>
      <c r="H35" s="793"/>
      <c r="I35" s="793"/>
      <c r="J35" s="784">
        <f>IF(L35="oui",16,IF(ISTEXT(G35)=TRUE,0,IF(G35&gt;=1,IF(G35&gt;=11,1,HLOOKUP(G35,tableau!$C$16:$L$18,2,FALSE)),0)))</f>
        <v>0</v>
      </c>
      <c r="K35" s="784"/>
      <c r="L35" s="241" t="s">
        <v>383</v>
      </c>
    </row>
    <row r="36" spans="1:13" x14ac:dyDescent="0.2">
      <c r="A36" s="240" t="str">
        <f>+gestion!W8</f>
        <v>Section A</v>
      </c>
      <c r="B36" s="788"/>
      <c r="C36" s="789"/>
      <c r="D36" s="789" t="s">
        <v>45</v>
      </c>
      <c r="E36" s="789"/>
      <c r="F36" s="789"/>
      <c r="G36" s="793"/>
      <c r="H36" s="793"/>
      <c r="I36" s="793"/>
      <c r="J36" s="784">
        <f>IF(L36="oui",16,IF(ISTEXT(G36)=TRUE,0,IF(G36&gt;=1,IF(G36&gt;=11,1,HLOOKUP(G36,tableau!$C$16:$L$18,2,FALSE)),0)))</f>
        <v>0</v>
      </c>
      <c r="K36" s="784"/>
      <c r="L36" s="241" t="s">
        <v>383</v>
      </c>
    </row>
    <row r="37" spans="1:13" x14ac:dyDescent="0.2">
      <c r="A37" s="240" t="str">
        <f>+gestion!W9</f>
        <v>Défi Patinage Canada</v>
      </c>
      <c r="B37" s="788"/>
      <c r="C37" s="789"/>
      <c r="D37" s="789" t="s">
        <v>45</v>
      </c>
      <c r="E37" s="789"/>
      <c r="F37" s="789"/>
      <c r="G37" s="793"/>
      <c r="H37" s="793"/>
      <c r="I37" s="793"/>
      <c r="J37" s="784">
        <f>IF(L37="oui",20,IF(ISTEXT(G37)=TRUE,0,IF(G37&gt;=1,IF(G37&gt;=11,3,HLOOKUP(G37,tableau!$C$16:$L$18,3,FALSE)),0)))</f>
        <v>0</v>
      </c>
      <c r="K37" s="784"/>
      <c r="L37" s="241" t="s">
        <v>383</v>
      </c>
    </row>
    <row r="38" spans="1:13" x14ac:dyDescent="0.2">
      <c r="A38" s="317" t="s">
        <v>577</v>
      </c>
      <c r="B38" s="788"/>
      <c r="C38" s="789"/>
      <c r="D38" s="788" t="s">
        <v>45</v>
      </c>
      <c r="E38" s="789"/>
      <c r="F38" s="789"/>
      <c r="G38" s="793"/>
      <c r="H38" s="793"/>
      <c r="I38" s="793"/>
      <c r="J38" s="784">
        <f>IF(L38="oui",20,IF(ISTEXT(G38)=TRUE,0,IF(G38&gt;=1,IF(G38&gt;=11,3,HLOOKUP(G38,tableau!$C$16:$L$18,3,FALSE)),0)))</f>
        <v>0</v>
      </c>
      <c r="K38" s="784"/>
      <c r="L38" s="241"/>
    </row>
    <row r="39" spans="1:13" x14ac:dyDescent="0.2">
      <c r="A39" s="240" t="str">
        <f>+gestion!W10</f>
        <v>Championnats Canadiens</v>
      </c>
      <c r="B39" s="788"/>
      <c r="C39" s="789"/>
      <c r="D39" s="789" t="s">
        <v>45</v>
      </c>
      <c r="E39" s="789"/>
      <c r="F39" s="789"/>
      <c r="G39" s="793"/>
      <c r="H39" s="793"/>
      <c r="I39" s="793"/>
      <c r="J39" s="784">
        <f>IF(L39="oui",20,IF(ISTEXT(G39)=TRUE,0,IF(G39&gt;=1,IF(G39&gt;=11,3,HLOOKUP(G39,tableau!$C$16:$L$18,3,FALSE)),0)))</f>
        <v>0</v>
      </c>
      <c r="K39" s="784"/>
      <c r="L39" s="241"/>
    </row>
    <row r="40" spans="1:13" x14ac:dyDescent="0.2">
      <c r="A40" s="240" t="str">
        <f>_xlfn.CONCAT(gestion!$W$11," 1")</f>
        <v>Internationale 1</v>
      </c>
      <c r="B40" s="788"/>
      <c r="C40" s="789"/>
      <c r="D40" s="789" t="s">
        <v>45</v>
      </c>
      <c r="E40" s="789"/>
      <c r="F40" s="789"/>
      <c r="G40" s="793"/>
      <c r="H40" s="793"/>
      <c r="I40" s="793"/>
      <c r="J40" s="784">
        <f>IF(L40="oui",20,IF(ISTEXT(G40)=TRUE,0,IF(G40&gt;=1,IF(G40&gt;=11,3,HLOOKUP(G40,tableau!$C$16:$L$18,3,FALSE)),0)))</f>
        <v>0</v>
      </c>
      <c r="K40" s="784"/>
      <c r="L40" s="241"/>
    </row>
    <row r="41" spans="1:13" x14ac:dyDescent="0.2">
      <c r="A41" s="240" t="str">
        <f>_xlfn.CONCAT(gestion!$W$11," 2")</f>
        <v>Internationale 2</v>
      </c>
      <c r="B41" s="788"/>
      <c r="C41" s="789"/>
      <c r="D41" s="789" t="s">
        <v>45</v>
      </c>
      <c r="E41" s="789"/>
      <c r="F41" s="789"/>
      <c r="G41" s="793"/>
      <c r="H41" s="793"/>
      <c r="I41" s="793"/>
      <c r="J41" s="784">
        <f>IF(L41="oui",20,IF(ISTEXT(G41)=TRUE,0,IF(G41&gt;=1,IF(G41&gt;=11,3,HLOOKUP(G41,tableau!$C$16:$L$18,3,FALSE)),0)))</f>
        <v>0</v>
      </c>
      <c r="K41" s="784"/>
      <c r="L41" s="241"/>
    </row>
    <row r="42" spans="1:13" x14ac:dyDescent="0.2">
      <c r="A42" s="242" t="str">
        <f>_xlfn.CONCAT(gestion!$W$11," 3")</f>
        <v>Internationale 3</v>
      </c>
      <c r="B42" s="812"/>
      <c r="C42" s="813"/>
      <c r="D42" s="813" t="s">
        <v>45</v>
      </c>
      <c r="E42" s="813"/>
      <c r="F42" s="813"/>
      <c r="G42" s="814"/>
      <c r="H42" s="814"/>
      <c r="I42" s="814"/>
      <c r="J42" s="815">
        <f>IF(L42="oui",20,IF(ISTEXT(G42)=TRUE,0,IF(G42&gt;=1,IF(G42&gt;=11,3,HLOOKUP(G42,tableau!$C$16:$L$18,3,FALSE)),0)))</f>
        <v>0</v>
      </c>
      <c r="K42" s="815"/>
      <c r="L42" s="243"/>
    </row>
    <row r="43" spans="1:13" ht="13.5" thickBot="1" x14ac:dyDescent="0.25">
      <c r="A43" s="225"/>
      <c r="B43" s="225"/>
      <c r="E43" s="222"/>
      <c r="F43" s="222"/>
      <c r="G43" s="785" t="s">
        <v>36</v>
      </c>
      <c r="H43" s="785"/>
      <c r="I43" s="785"/>
      <c r="J43" s="783">
        <f>SUM(J33:J42)</f>
        <v>0</v>
      </c>
      <c r="K43" s="783"/>
    </row>
    <row r="44" spans="1:13" ht="13.5" thickTop="1" x14ac:dyDescent="0.2">
      <c r="A44" s="225"/>
      <c r="B44" s="222"/>
      <c r="C44" s="222"/>
      <c r="D44" s="244"/>
      <c r="E44" s="244"/>
      <c r="F44" s="226"/>
    </row>
    <row r="47" spans="1:13" x14ac:dyDescent="0.2">
      <c r="B47" s="780" t="s">
        <v>52</v>
      </c>
      <c r="C47" s="780"/>
      <c r="D47" s="780"/>
      <c r="E47" s="780"/>
      <c r="F47" s="780"/>
      <c r="H47" s="781" t="str">
        <f>+'données a remplir'!F8</f>
        <v/>
      </c>
      <c r="I47" s="781"/>
      <c r="J47" s="781"/>
      <c r="K47" s="781"/>
      <c r="L47" s="781"/>
      <c r="M47" s="781"/>
    </row>
    <row r="48" spans="1:13" x14ac:dyDescent="0.2">
      <c r="B48" s="257"/>
      <c r="C48" s="257"/>
      <c r="D48" s="245"/>
      <c r="H48" s="245"/>
      <c r="I48" s="245"/>
      <c r="J48" s="245"/>
    </row>
    <row r="49" spans="2:13" x14ac:dyDescent="0.2">
      <c r="B49" s="780" t="s">
        <v>53</v>
      </c>
      <c r="C49" s="780"/>
      <c r="D49" s="780"/>
      <c r="E49" s="780"/>
      <c r="F49" s="780"/>
      <c r="H49" s="781" t="str">
        <f>+'données a remplir'!F9</f>
        <v/>
      </c>
      <c r="I49" s="781"/>
      <c r="J49" s="781"/>
      <c r="K49" s="781"/>
      <c r="L49" s="781"/>
      <c r="M49" s="781"/>
    </row>
    <row r="50" spans="2:13" x14ac:dyDescent="0.2">
      <c r="B50" s="257"/>
      <c r="C50" s="257"/>
      <c r="D50" s="245"/>
      <c r="H50" s="245"/>
      <c r="I50" s="245"/>
      <c r="J50" s="245"/>
    </row>
    <row r="51" spans="2:13" x14ac:dyDescent="0.2">
      <c r="B51" s="780" t="s">
        <v>54</v>
      </c>
      <c r="C51" s="780"/>
      <c r="D51" s="780"/>
      <c r="E51" s="780"/>
      <c r="F51" s="780"/>
      <c r="H51" s="781" t="str">
        <f>+'données a remplir'!F10</f>
        <v/>
      </c>
      <c r="I51" s="781"/>
      <c r="J51" s="781"/>
      <c r="K51" s="781"/>
      <c r="L51" s="781"/>
      <c r="M51" s="781"/>
    </row>
  </sheetData>
  <sheetProtection algorithmName="SHA-512" hashValue="1N/kecYp32N+kudeiHmQLm/FlnlXfMjqk81gI9yz2TZV97JIFivR9xz7P05N4w5uuKB6OOVfQn6NFU2ZFlzCvw==" saltValue="M2fBYRin9b8AGd7+SLMtjg==" spinCount="100000" sheet="1" objects="1" scenarios="1"/>
  <protectedRanges>
    <protectedRange sqref="L33 L35:L37" name="Plage4"/>
    <protectedRange sqref="G33:I42" name="Plage2"/>
    <protectedRange sqref="B8:F10 K8:M10" name="Plage1"/>
    <protectedRange sqref="B33:C42" name="Plage1_1_1_1"/>
    <protectedRange sqref="A40:A42" name="Plage5"/>
  </protectedRanges>
  <mergeCells count="76">
    <mergeCell ref="B42:C42"/>
    <mergeCell ref="D42:F42"/>
    <mergeCell ref="G42:I42"/>
    <mergeCell ref="J42:K42"/>
    <mergeCell ref="B8:F8"/>
    <mergeCell ref="H8:J8"/>
    <mergeCell ref="K8:M8"/>
    <mergeCell ref="B10:F10"/>
    <mergeCell ref="B41:C41"/>
    <mergeCell ref="D41:F41"/>
    <mergeCell ref="G41:I41"/>
    <mergeCell ref="J41:K41"/>
    <mergeCell ref="H10:J10"/>
    <mergeCell ref="K10:M10"/>
    <mergeCell ref="D11:E11"/>
    <mergeCell ref="F11:G11"/>
    <mergeCell ref="A2:M2"/>
    <mergeCell ref="A3:M3"/>
    <mergeCell ref="A4:M4"/>
    <mergeCell ref="A5:M5"/>
    <mergeCell ref="A6:M6"/>
    <mergeCell ref="B12:F12"/>
    <mergeCell ref="H12:J12"/>
    <mergeCell ref="K12:M12"/>
    <mergeCell ref="B11:C11"/>
    <mergeCell ref="A15:M15"/>
    <mergeCell ref="B20:M20"/>
    <mergeCell ref="A31:F31"/>
    <mergeCell ref="A16:M16"/>
    <mergeCell ref="A26:M26"/>
    <mergeCell ref="A27:M27"/>
    <mergeCell ref="A28:M28"/>
    <mergeCell ref="B34:C34"/>
    <mergeCell ref="D34:F34"/>
    <mergeCell ref="G34:I34"/>
    <mergeCell ref="J34:K34"/>
    <mergeCell ref="B32:C32"/>
    <mergeCell ref="D32:F32"/>
    <mergeCell ref="G32:I32"/>
    <mergeCell ref="J32:K32"/>
    <mergeCell ref="B33:C33"/>
    <mergeCell ref="D33:F33"/>
    <mergeCell ref="G33:I33"/>
    <mergeCell ref="J33:K33"/>
    <mergeCell ref="B38:C38"/>
    <mergeCell ref="D38:F38"/>
    <mergeCell ref="G38:I38"/>
    <mergeCell ref="J38:K38"/>
    <mergeCell ref="B35:C35"/>
    <mergeCell ref="D35:F35"/>
    <mergeCell ref="G35:I35"/>
    <mergeCell ref="J35:K35"/>
    <mergeCell ref="B36:C36"/>
    <mergeCell ref="D36:F36"/>
    <mergeCell ref="G36:I36"/>
    <mergeCell ref="J36:K36"/>
    <mergeCell ref="B37:C37"/>
    <mergeCell ref="D37:F37"/>
    <mergeCell ref="G37:I37"/>
    <mergeCell ref="J37:K37"/>
    <mergeCell ref="B39:C39"/>
    <mergeCell ref="D39:F39"/>
    <mergeCell ref="G39:I39"/>
    <mergeCell ref="J39:K39"/>
    <mergeCell ref="B51:F51"/>
    <mergeCell ref="H51:M51"/>
    <mergeCell ref="G43:I43"/>
    <mergeCell ref="J43:K43"/>
    <mergeCell ref="B47:F47"/>
    <mergeCell ref="H47:M47"/>
    <mergeCell ref="B49:F49"/>
    <mergeCell ref="H49:M49"/>
    <mergeCell ref="B40:C40"/>
    <mergeCell ref="D40:F40"/>
    <mergeCell ref="G40:I40"/>
    <mergeCell ref="J40:K40"/>
  </mergeCells>
  <phoneticPr fontId="0" type="noConversion"/>
  <dataValidations count="1">
    <dataValidation type="list" allowBlank="1" showInputMessage="1" showErrorMessage="1" promptTitle="Menu_BYE" sqref="L33:L42" xr:uid="{00000000-0002-0000-0600-000000000000}">
      <formula1>Menu_Bye</formula1>
    </dataValidation>
  </dataValidations>
  <printOptions horizontalCentered="1"/>
  <pageMargins left="0" right="0" top="0.35433070866141736" bottom="0.31496062992125984" header="0.19685039370078741" footer="0.31496062992125984"/>
  <pageSetup scale="90" orientation="portrait" r:id="rId1"/>
  <headerFooter alignWithMargins="0">
    <oddHeader>&amp;LLes Lauréats 2019</oddHeader>
    <oddFooter>&amp;C&amp;14PATINAGE LAURENTIDES&amp;R&amp;A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3F90F74-29B7-43E4-92E4-8FD92A367120}">
          <x14:formula1>
            <xm:f>gestion!$J$21:$J$27</xm:f>
          </x14:formula1>
          <xm:sqref>B33:C42</xm:sqref>
        </x14:dataValidation>
      </x14:dataValidations>
    </ext>
  </extLst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>
    <tabColor rgb="FF92D050"/>
  </sheetPr>
  <dimension ref="A1:L59"/>
  <sheetViews>
    <sheetView showGridLines="0" zoomScaleNormal="100" workbookViewId="0">
      <selection activeCell="B10" sqref="B10:D10"/>
    </sheetView>
  </sheetViews>
  <sheetFormatPr baseColWidth="10" defaultRowHeight="12.75" x14ac:dyDescent="0.2"/>
  <cols>
    <col min="1" max="1" width="11.42578125" style="212"/>
    <col min="2" max="2" width="23.42578125" style="212" customWidth="1"/>
    <col min="3" max="3" width="13.42578125" style="212" customWidth="1"/>
    <col min="4" max="4" width="11.42578125" style="400"/>
    <col min="5" max="5" width="7.7109375" style="212" customWidth="1"/>
    <col min="6" max="6" width="23.140625" style="212" customWidth="1"/>
    <col min="7" max="7" width="18.7109375" style="212" customWidth="1"/>
    <col min="8" max="8" width="11.42578125" style="212"/>
    <col min="9" max="9" width="7.7109375" style="212" customWidth="1"/>
    <col min="10" max="16384" width="11.42578125" style="212"/>
  </cols>
  <sheetData>
    <row r="1" spans="1:10" x14ac:dyDescent="0.2">
      <c r="A1" s="209"/>
      <c r="B1" s="209"/>
      <c r="C1" s="209"/>
      <c r="D1" s="381"/>
      <c r="E1" s="209"/>
      <c r="F1" s="209"/>
      <c r="G1" s="210"/>
      <c r="H1" s="211"/>
      <c r="I1" s="210"/>
      <c r="J1" s="210"/>
    </row>
    <row r="2" spans="1:10" x14ac:dyDescent="0.2">
      <c r="A2" s="796" t="s">
        <v>14</v>
      </c>
      <c r="B2" s="796"/>
      <c r="C2" s="796"/>
      <c r="D2" s="796"/>
      <c r="E2" s="796"/>
      <c r="F2" s="796"/>
      <c r="G2" s="796"/>
      <c r="H2" s="796"/>
      <c r="I2" s="796"/>
      <c r="J2" s="382"/>
    </row>
    <row r="3" spans="1:10" x14ac:dyDescent="0.2">
      <c r="A3" s="796" t="s">
        <v>43</v>
      </c>
      <c r="B3" s="796"/>
      <c r="C3" s="796"/>
      <c r="D3" s="796"/>
      <c r="E3" s="796"/>
      <c r="F3" s="796"/>
      <c r="G3" s="796"/>
      <c r="H3" s="796"/>
      <c r="I3" s="796"/>
      <c r="J3" s="382"/>
    </row>
    <row r="4" spans="1:10" s="214" customFormat="1" ht="15.75" customHeigh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  <c r="J4" s="382"/>
    </row>
    <row r="5" spans="1:10" s="214" customFormat="1" ht="15.75" customHeight="1" x14ac:dyDescent="0.2">
      <c r="A5" s="801" t="s">
        <v>5</v>
      </c>
      <c r="B5" s="801"/>
      <c r="C5" s="801"/>
      <c r="D5" s="801"/>
      <c r="E5" s="801"/>
      <c r="F5" s="801"/>
      <c r="G5" s="801"/>
      <c r="H5" s="801"/>
      <c r="I5" s="801"/>
      <c r="J5" s="382"/>
    </row>
    <row r="6" spans="1:10" ht="15.75" customHeight="1" x14ac:dyDescent="0.2">
      <c r="A6" s="801" t="str">
        <f>gestion!$B$60</f>
        <v>PATINEUR OU PATINEUSE DE DANSES</v>
      </c>
      <c r="B6" s="801"/>
      <c r="C6" s="801"/>
      <c r="D6" s="801"/>
      <c r="E6" s="801"/>
      <c r="F6" s="801"/>
      <c r="G6" s="801"/>
      <c r="H6" s="801"/>
      <c r="I6" s="801"/>
      <c r="J6" s="382"/>
    </row>
    <row r="7" spans="1:10" ht="15.75" customHeight="1" x14ac:dyDescent="0.2">
      <c r="A7" s="801" t="str">
        <f>gestion!$B$61</f>
        <v>14 ANS ET PLUS</v>
      </c>
      <c r="B7" s="801"/>
      <c r="C7" s="801"/>
      <c r="D7" s="801"/>
      <c r="E7" s="801"/>
      <c r="F7" s="801"/>
      <c r="G7" s="801"/>
      <c r="H7" s="801"/>
      <c r="I7" s="801"/>
      <c r="J7" s="382"/>
    </row>
    <row r="8" spans="1:10" s="349" customFormat="1" ht="15.75" customHeight="1" x14ac:dyDescent="0.2">
      <c r="A8" s="1020" t="s">
        <v>518</v>
      </c>
      <c r="B8" s="1020"/>
      <c r="C8" s="1020"/>
      <c r="D8" s="1020"/>
      <c r="E8" s="1020"/>
      <c r="F8" s="1020"/>
      <c r="G8" s="1020"/>
      <c r="H8" s="1020"/>
      <c r="I8" s="1020"/>
      <c r="J8" s="479"/>
    </row>
    <row r="9" spans="1:10" x14ac:dyDescent="0.2">
      <c r="A9" s="210"/>
      <c r="B9" s="210"/>
      <c r="C9" s="210"/>
      <c r="D9" s="383"/>
      <c r="E9" s="210"/>
      <c r="F9" s="210"/>
      <c r="G9" s="210"/>
      <c r="H9" s="211"/>
      <c r="I9" s="210"/>
      <c r="J9" s="210"/>
    </row>
    <row r="10" spans="1:10" x14ac:dyDescent="0.2">
      <c r="A10" s="216" t="s">
        <v>48</v>
      </c>
      <c r="B10" s="790"/>
      <c r="C10" s="790"/>
      <c r="D10" s="790"/>
      <c r="F10" s="521" t="s">
        <v>51</v>
      </c>
      <c r="G10" s="807"/>
      <c r="H10" s="807"/>
      <c r="I10" s="807"/>
    </row>
    <row r="11" spans="1:10" x14ac:dyDescent="0.2">
      <c r="A11" s="216"/>
      <c r="B11" s="217"/>
      <c r="C11" s="217"/>
      <c r="D11" s="384"/>
      <c r="E11" s="800"/>
      <c r="F11" s="800"/>
      <c r="G11" s="304"/>
      <c r="H11" s="305"/>
    </row>
    <row r="12" spans="1:10" x14ac:dyDescent="0.2">
      <c r="A12" s="216" t="s">
        <v>74</v>
      </c>
      <c r="B12" s="790"/>
      <c r="C12" s="790"/>
      <c r="D12" s="790"/>
      <c r="F12" s="521" t="s">
        <v>13</v>
      </c>
      <c r="G12" s="807"/>
      <c r="H12" s="807"/>
      <c r="I12" s="807"/>
    </row>
    <row r="13" spans="1:10" x14ac:dyDescent="0.2">
      <c r="A13" s="519"/>
      <c r="B13" s="318"/>
      <c r="C13" s="318"/>
      <c r="D13" s="385"/>
      <c r="E13" s="521"/>
      <c r="F13" s="521"/>
      <c r="G13" s="306"/>
      <c r="H13" s="306"/>
    </row>
    <row r="14" spans="1:10" x14ac:dyDescent="0.2">
      <c r="A14" s="800" t="s">
        <v>50</v>
      </c>
      <c r="B14" s="800"/>
      <c r="C14" s="790">
        <f>'données a remplir'!E7</f>
        <v>0</v>
      </c>
      <c r="D14" s="790"/>
      <c r="F14" s="520" t="s">
        <v>380</v>
      </c>
      <c r="G14" s="807">
        <f>'données a remplir'!E6</f>
        <v>0</v>
      </c>
      <c r="H14" s="807"/>
      <c r="I14" s="807"/>
    </row>
    <row r="15" spans="1:10" s="357" customFormat="1" ht="20.25" x14ac:dyDescent="0.3">
      <c r="A15" s="452"/>
      <c r="B15" s="452"/>
      <c r="C15" s="452"/>
      <c r="D15" s="452"/>
      <c r="E15" s="452"/>
      <c r="F15" s="452"/>
      <c r="G15" s="452"/>
      <c r="H15" s="452"/>
      <c r="I15" s="452"/>
      <c r="J15" s="452"/>
    </row>
    <row r="16" spans="1:10" s="357" customFormat="1" x14ac:dyDescent="0.2">
      <c r="A16" s="356" t="s">
        <v>415</v>
      </c>
      <c r="B16" s="221"/>
      <c r="C16" s="221"/>
      <c r="D16" s="386"/>
      <c r="E16" s="222"/>
      <c r="F16" s="222"/>
      <c r="G16" s="210"/>
      <c r="H16" s="211"/>
      <c r="I16" s="210"/>
      <c r="J16" s="210"/>
    </row>
    <row r="17" spans="1:12" s="357" customFormat="1" x14ac:dyDescent="0.2">
      <c r="A17" s="945" t="str">
        <f>_xlfn.CONCAT(gestion!$B$142," ",gestion!$Q$4)</f>
        <v>14 ans ou plus au 31 décembre 2019</v>
      </c>
      <c r="B17" s="945"/>
      <c r="C17" s="945"/>
      <c r="D17" s="945"/>
      <c r="E17" s="945"/>
      <c r="F17" s="945"/>
      <c r="G17" s="945"/>
      <c r="H17" s="945"/>
      <c r="I17" s="945"/>
      <c r="J17" s="945"/>
    </row>
    <row r="18" spans="1:12" s="357" customFormat="1" x14ac:dyDescent="0.2">
      <c r="A18" s="945" t="str">
        <f>gestion!$B$145</f>
        <v>Chaque Club enverra 3 candidatures.</v>
      </c>
      <c r="B18" s="945"/>
      <c r="C18" s="945"/>
      <c r="D18" s="945"/>
      <c r="E18" s="945"/>
      <c r="F18" s="945"/>
      <c r="G18" s="945"/>
      <c r="H18" s="945"/>
      <c r="I18" s="945"/>
      <c r="J18" s="945"/>
    </row>
    <row r="20" spans="1:12" x14ac:dyDescent="0.2">
      <c r="B20" s="238" t="s">
        <v>37</v>
      </c>
      <c r="C20" s="387" t="s">
        <v>39</v>
      </c>
      <c r="D20" s="388" t="s">
        <v>38</v>
      </c>
      <c r="F20" s="238" t="s">
        <v>37</v>
      </c>
      <c r="G20" s="387" t="s">
        <v>39</v>
      </c>
      <c r="H20" s="388" t="s">
        <v>38</v>
      </c>
    </row>
    <row r="21" spans="1:12" x14ac:dyDescent="0.2">
      <c r="B21" s="389" t="str">
        <f>_xlfn.CONCAT("1. ",tableau!A75)</f>
        <v>1. Élément</v>
      </c>
      <c r="C21" s="390"/>
      <c r="D21" s="391">
        <f>IF(AND(C21&gt;43769,C21&lt;43831),tableau!B75,0)</f>
        <v>0</v>
      </c>
      <c r="F21" s="389" t="str">
        <f>tableau!E75</f>
        <v>8a. Kilian</v>
      </c>
      <c r="G21" s="390"/>
      <c r="H21" s="391">
        <f>IF(AND(G21&gt;43769,G21&lt;43831),tableau!H75,0)</f>
        <v>0</v>
      </c>
      <c r="K21" s="472"/>
    </row>
    <row r="22" spans="1:12" x14ac:dyDescent="0.2">
      <c r="B22" s="389" t="str">
        <f>tableau!A78</f>
        <v>2a. Valse hollandaise</v>
      </c>
      <c r="C22" s="390"/>
      <c r="D22" s="391">
        <f>IF(AND(C22&gt;43769,C22&lt;43831),tableau!B78,0)</f>
        <v>0</v>
      </c>
      <c r="F22" s="389" t="str">
        <f>tableau!E76</f>
        <v>8b. Rocker Fox-trot</v>
      </c>
      <c r="G22" s="390"/>
      <c r="H22" s="391">
        <f>IF(AND(G22&gt;43769,G22&lt;43831),tableau!H76,0)</f>
        <v>0</v>
      </c>
      <c r="L22" s="392"/>
    </row>
    <row r="23" spans="1:12" x14ac:dyDescent="0.2">
      <c r="B23" s="389" t="str">
        <f>tableau!A79</f>
        <v>2b. Tango Canasta</v>
      </c>
      <c r="C23" s="390"/>
      <c r="D23" s="391">
        <f>IF(AND(C23&gt;43769,C23&lt;43831),tableau!B79,0)</f>
        <v>0</v>
      </c>
      <c r="F23" s="389" t="str">
        <f>tableau!E77</f>
        <v>8c. Valse Starlight</v>
      </c>
      <c r="G23" s="390"/>
      <c r="H23" s="391">
        <f>IF(AND(G23&gt;43769,G23&lt;43831),tableau!H77,0)</f>
        <v>0</v>
      </c>
    </row>
    <row r="24" spans="1:12" x14ac:dyDescent="0.2">
      <c r="B24" s="389" t="str">
        <f>tableau!A82</f>
        <v>3a. Baby Blues</v>
      </c>
      <c r="C24" s="390"/>
      <c r="D24" s="391">
        <f>IF(AND(C24&gt;43769,C24&lt;43831),tableau!B82,0)</f>
        <v>0</v>
      </c>
      <c r="F24" s="389" t="str">
        <f>tableau!E80</f>
        <v>9a. Paso Doble</v>
      </c>
      <c r="G24" s="390"/>
      <c r="H24" s="391">
        <f>IF(AND(G24&gt;43769,G24&lt;43831),tableau!H80,0)</f>
        <v>0</v>
      </c>
    </row>
    <row r="25" spans="1:12" x14ac:dyDescent="0.2">
      <c r="B25" s="389" t="str">
        <f>tableau!A83</f>
        <v>3b. Élément</v>
      </c>
      <c r="C25" s="390"/>
      <c r="D25" s="391">
        <f>IF(AND(C25&gt;43769,C25&lt;43831),tableau!B83,0)</f>
        <v>0</v>
      </c>
      <c r="F25" s="389" t="str">
        <f>tableau!E81</f>
        <v>9b. Blues</v>
      </c>
      <c r="G25" s="390"/>
      <c r="H25" s="391">
        <f>IF(AND(G25&gt;43769,G25&lt;43831),tableau!H81,0)</f>
        <v>0</v>
      </c>
    </row>
    <row r="26" spans="1:12" x14ac:dyDescent="0.2">
      <c r="B26" s="389" t="str">
        <f>tableau!A86</f>
        <v>4a. Danse Swing</v>
      </c>
      <c r="C26" s="390"/>
      <c r="D26" s="391">
        <f>IF(AND(C26&gt;43769,C26&lt;43831),tableau!B86,0)</f>
        <v>0</v>
      </c>
      <c r="F26" s="389" t="str">
        <f>tableau!E82</f>
        <v>9c. Samba argent</v>
      </c>
      <c r="G26" s="390"/>
      <c r="H26" s="391">
        <f>IF(AND(G26&gt;43769,G26&lt;43831),tableau!H82,0)</f>
        <v>0</v>
      </c>
    </row>
    <row r="27" spans="1:12" x14ac:dyDescent="0.2">
      <c r="B27" s="389" t="str">
        <f>tableau!A87</f>
        <v>4b. Tango Fiesta</v>
      </c>
      <c r="C27" s="390"/>
      <c r="D27" s="391">
        <f>IF(AND(C27&gt;43769,C27&lt;43831),tableau!B87,0)</f>
        <v>0</v>
      </c>
      <c r="F27" s="389" t="str">
        <f>tableau!E85</f>
        <v>10a. Cha Cha Congelado</v>
      </c>
      <c r="G27" s="390"/>
      <c r="H27" s="391">
        <f>IF(AND(G27&gt;43769,G27&lt;43831),tableau!H85,0)</f>
        <v>0</v>
      </c>
    </row>
    <row r="28" spans="1:12" x14ac:dyDescent="0.2">
      <c r="B28" s="389" t="str">
        <f>tableau!A90</f>
        <v>5a. Valse Willow</v>
      </c>
      <c r="C28" s="390"/>
      <c r="D28" s="391">
        <f>IF(AND(C28&gt;43769,C28&lt;43831),tableau!B90,0)</f>
        <v>0</v>
      </c>
      <c r="F28" s="389" t="str">
        <f>tableau!E86</f>
        <v>10b. Valse Westminster</v>
      </c>
      <c r="G28" s="390"/>
      <c r="H28" s="391">
        <f>IF(AND(G28&gt;43769,G28&lt;43831),tableau!H86,0)</f>
        <v>0</v>
      </c>
    </row>
    <row r="29" spans="1:12" x14ac:dyDescent="0.2">
      <c r="B29" s="389" t="str">
        <f>tableau!A91</f>
        <v>5b. Éléments</v>
      </c>
      <c r="C29" s="390"/>
      <c r="D29" s="391">
        <f>IF(AND(C29&gt;43769,C29&lt;43831),tableau!B91,0)</f>
        <v>0</v>
      </c>
      <c r="F29" s="389" t="str">
        <f>tableau!E87</f>
        <v>10c. Quickstep</v>
      </c>
      <c r="G29" s="390"/>
      <c r="H29" s="391">
        <f>IF(AND(G29&gt;43769,G29&lt;43831),tableau!H87,0)</f>
        <v>0</v>
      </c>
    </row>
    <row r="30" spans="1:12" x14ac:dyDescent="0.2">
      <c r="B30" s="389" t="str">
        <f>tableau!A94</f>
        <v>6a. Ten-Fox</v>
      </c>
      <c r="C30" s="390"/>
      <c r="D30" s="391">
        <f>IF(AND(C30&gt;43769,C30&lt;43831),tableau!B94,0)</f>
        <v>0</v>
      </c>
      <c r="F30" s="389" t="str">
        <f>tableau!E90</f>
        <v>ORa. Valse viennoise</v>
      </c>
      <c r="G30" s="390"/>
      <c r="H30" s="391">
        <f>IF(AND(G30&gt;43769,G30&lt;43831),tableau!H90,0)</f>
        <v>0</v>
      </c>
    </row>
    <row r="31" spans="1:12" x14ac:dyDescent="0.2">
      <c r="B31" s="389" t="str">
        <f>tableau!A95</f>
        <v>6b. Valse européenne</v>
      </c>
      <c r="C31" s="390"/>
      <c r="D31" s="391">
        <f>IF(AND(C31&gt;43769,C31&lt;43831),tableau!B95,0)</f>
        <v>0</v>
      </c>
      <c r="F31" s="389" t="str">
        <f>tableau!E91</f>
        <v>ORb. Tango argentin</v>
      </c>
      <c r="G31" s="390"/>
      <c r="H31" s="391">
        <f>IF(AND(G31&gt;43769,G31&lt;43831),tableau!H91,0)</f>
        <v>0</v>
      </c>
    </row>
    <row r="32" spans="1:12" x14ac:dyDescent="0.2">
      <c r="B32" s="389" t="str">
        <f>tableau!A96</f>
        <v>6c. Fourteenstep</v>
      </c>
      <c r="C32" s="390"/>
      <c r="D32" s="391">
        <f>IF(AND(C32&gt;43769,C32&lt;43831),tableau!B96,0)</f>
        <v>0</v>
      </c>
      <c r="F32" s="389" t="str">
        <f>tableau!E92</f>
        <v>ORc. Danse rythmique</v>
      </c>
      <c r="G32" s="390"/>
      <c r="H32" s="391">
        <f>IF(AND(G32&gt;43769,G32&lt;43831),tableau!H92,0)</f>
        <v>0</v>
      </c>
    </row>
    <row r="33" spans="1:9" x14ac:dyDescent="0.2">
      <c r="B33" s="389" t="str">
        <f>tableau!A99</f>
        <v>7a. Fox-trot de Keats</v>
      </c>
      <c r="C33" s="390"/>
      <c r="D33" s="391">
        <f>IF(AND(C33&gt;43769,C33&lt;43831),tableau!B99,0)</f>
        <v>0</v>
      </c>
      <c r="F33" s="389" t="str">
        <f>_xlfn.CONCAT("DI. ",tableau!E95)</f>
        <v>DI. Valse Ravensburger</v>
      </c>
      <c r="G33" s="390"/>
      <c r="H33" s="391">
        <f>IF(AND(G33&gt;43769,G33&lt;43831),tableau!H95,0)</f>
        <v>0</v>
      </c>
    </row>
    <row r="34" spans="1:9" x14ac:dyDescent="0.2">
      <c r="B34" s="389" t="str">
        <f>tableau!A100</f>
        <v>7b. Tango Harris</v>
      </c>
      <c r="C34" s="390"/>
      <c r="D34" s="391">
        <f>IF(AND(C34&gt;43769,C34&lt;43831),tableau!B100,0)</f>
        <v>0</v>
      </c>
      <c r="F34" s="389" t="str">
        <f>_xlfn.CONCAT("DI. ",tableau!E96)</f>
        <v>DI. Tango Romantica</v>
      </c>
      <c r="G34" s="390"/>
      <c r="H34" s="391">
        <f>IF(AND(G34&gt;43769,G34&lt;43831),tableau!H96,0)</f>
        <v>0</v>
      </c>
    </row>
    <row r="35" spans="1:9" x14ac:dyDescent="0.2">
      <c r="B35" s="393" t="str">
        <f>tableau!A101</f>
        <v>7c. Valse américaine</v>
      </c>
      <c r="C35" s="606"/>
      <c r="D35" s="395">
        <f>IF(AND(C35&gt;43769,C35&lt;43831),tableau!B101,0)</f>
        <v>0</v>
      </c>
      <c r="F35" s="389" t="str">
        <f>_xlfn.CONCAT("DI. ",tableau!E97)</f>
        <v>DI. Polka Yankee</v>
      </c>
      <c r="G35" s="390"/>
      <c r="H35" s="391">
        <f>IF(AND(G35&gt;43769,G35&lt;43831),tableau!H97,0)</f>
        <v>0</v>
      </c>
    </row>
    <row r="36" spans="1:9" x14ac:dyDescent="0.2">
      <c r="B36" s="473" t="s">
        <v>421</v>
      </c>
      <c r="C36" s="473"/>
      <c r="D36" s="474">
        <f>SUM(D19:D35)</f>
        <v>0</v>
      </c>
      <c r="F36" s="389" t="str">
        <f>_xlfn.CONCAT("DI. ",tableau!E98)</f>
        <v>DI. Rumba</v>
      </c>
      <c r="G36" s="390"/>
      <c r="H36" s="391">
        <f>IF(AND(G36&gt;43769,G36&lt;43831),tableau!H98,0)</f>
        <v>0</v>
      </c>
    </row>
    <row r="37" spans="1:9" x14ac:dyDescent="0.2">
      <c r="B37" s="362"/>
      <c r="C37" s="475"/>
      <c r="D37" s="401"/>
      <c r="F37" s="389" t="str">
        <f>_xlfn.CONCAT("DI. ",tableau!E99)</f>
        <v>DI. Valse autrichienne</v>
      </c>
      <c r="G37" s="390"/>
      <c r="H37" s="391">
        <f>IF(AND(G37&gt;43769,G37&lt;43831),tableau!H99,0)</f>
        <v>0</v>
      </c>
    </row>
    <row r="38" spans="1:9" x14ac:dyDescent="0.2">
      <c r="B38" s="362"/>
      <c r="C38" s="475"/>
      <c r="D38" s="401"/>
      <c r="F38" s="393" t="str">
        <f>_xlfn.CONCAT("DI. ",tableau!E100)</f>
        <v>DI. Valse or</v>
      </c>
      <c r="G38" s="394"/>
      <c r="H38" s="395">
        <f>IF(AND(G38&gt;43769,G38&lt;43831),tableau!H100,0)</f>
        <v>0</v>
      </c>
    </row>
    <row r="39" spans="1:9" s="264" customFormat="1" x14ac:dyDescent="0.2">
      <c r="B39" s="396"/>
      <c r="C39" s="396"/>
      <c r="D39" s="397"/>
      <c r="F39" s="396" t="s">
        <v>421</v>
      </c>
      <c r="G39" s="396"/>
      <c r="H39" s="397">
        <f>SUM(H21:H38)</f>
        <v>0</v>
      </c>
    </row>
    <row r="40" spans="1:9" s="264" customFormat="1" x14ac:dyDescent="0.2">
      <c r="B40" s="396"/>
      <c r="C40" s="396"/>
      <c r="D40" s="397"/>
      <c r="G40" s="396"/>
      <c r="H40" s="396"/>
      <c r="I40" s="397"/>
    </row>
    <row r="41" spans="1:9" ht="15.75" x14ac:dyDescent="0.25">
      <c r="A41" s="1018" t="s">
        <v>519</v>
      </c>
      <c r="B41" s="1018"/>
      <c r="C41" s="1018"/>
      <c r="D41" s="1018"/>
      <c r="E41" s="476">
        <f>'42-2'!E42</f>
        <v>0</v>
      </c>
    </row>
    <row r="42" spans="1:9" ht="15.75" x14ac:dyDescent="0.25">
      <c r="A42" s="1018" t="s">
        <v>522</v>
      </c>
      <c r="B42" s="1018"/>
      <c r="C42" s="1018"/>
      <c r="D42" s="1018"/>
      <c r="E42" s="477">
        <f>D36+H39</f>
        <v>0</v>
      </c>
    </row>
    <row r="44" spans="1:9" s="478" customFormat="1" x14ac:dyDescent="0.2">
      <c r="A44" s="1021" t="s">
        <v>468</v>
      </c>
      <c r="B44" s="1021"/>
      <c r="C44" s="1021"/>
      <c r="D44" s="1021"/>
      <c r="E44" s="399">
        <f>E41+E42</f>
        <v>0</v>
      </c>
    </row>
    <row r="52" spans="1:11" x14ac:dyDescent="0.2">
      <c r="A52" s="255" t="str">
        <f>+gestion!$B$81</f>
        <v>N.B. :  Joindre une copie très lisible des parties du sommaire de test ou de la certification.</v>
      </c>
      <c r="B52" s="255"/>
      <c r="C52" s="255"/>
      <c r="D52" s="255"/>
      <c r="E52" s="255"/>
      <c r="F52" s="255"/>
      <c r="G52" s="255"/>
      <c r="H52" s="255"/>
      <c r="I52" s="255"/>
      <c r="J52" s="255"/>
      <c r="K52" s="210"/>
    </row>
    <row r="53" spans="1:11" x14ac:dyDescent="0.2">
      <c r="A53" s="210"/>
      <c r="B53" s="210"/>
      <c r="C53" s="210"/>
      <c r="D53" s="210"/>
      <c r="E53" s="210"/>
      <c r="F53" s="210"/>
      <c r="G53" s="210"/>
      <c r="H53" s="210"/>
      <c r="I53" s="210"/>
      <c r="J53" s="210"/>
      <c r="K53" s="210"/>
    </row>
    <row r="54" spans="1:11" x14ac:dyDescent="0.2">
      <c r="B54" s="210"/>
      <c r="C54" s="460" t="s">
        <v>52</v>
      </c>
      <c r="D54" s="460"/>
      <c r="E54" s="210"/>
      <c r="F54" s="781" t="str">
        <f>+'données a remplir'!$F$8</f>
        <v/>
      </c>
      <c r="G54" s="781"/>
      <c r="H54" s="781"/>
      <c r="I54" s="361"/>
      <c r="J54" s="361"/>
    </row>
    <row r="55" spans="1:11" x14ac:dyDescent="0.2">
      <c r="B55" s="210"/>
      <c r="C55" s="460"/>
      <c r="D55" s="245"/>
      <c r="E55" s="210"/>
      <c r="F55" s="245"/>
      <c r="G55" s="245"/>
      <c r="H55" s="245"/>
      <c r="I55" s="221"/>
      <c r="J55" s="221"/>
    </row>
    <row r="56" spans="1:11" x14ac:dyDescent="0.2">
      <c r="B56" s="210"/>
      <c r="C56" s="460" t="s">
        <v>53</v>
      </c>
      <c r="D56" s="460"/>
      <c r="E56" s="210"/>
      <c r="F56" s="781" t="str">
        <f>+'données a remplir'!$F$9</f>
        <v/>
      </c>
      <c r="G56" s="781"/>
      <c r="H56" s="781"/>
      <c r="I56" s="361"/>
      <c r="J56" s="361"/>
    </row>
    <row r="57" spans="1:11" x14ac:dyDescent="0.2">
      <c r="B57" s="210"/>
      <c r="C57" s="460"/>
      <c r="D57" s="245"/>
      <c r="E57" s="210"/>
      <c r="F57" s="245"/>
      <c r="G57" s="245"/>
      <c r="H57" s="245"/>
      <c r="I57" s="221"/>
      <c r="J57" s="221"/>
    </row>
    <row r="58" spans="1:11" x14ac:dyDescent="0.2">
      <c r="B58" s="210"/>
      <c r="C58" s="455" t="s">
        <v>54</v>
      </c>
      <c r="D58" s="455"/>
      <c r="E58" s="210"/>
      <c r="F58" s="781" t="str">
        <f>+'données a remplir'!$F$10</f>
        <v/>
      </c>
      <c r="G58" s="781"/>
      <c r="H58" s="781"/>
      <c r="I58" s="361"/>
      <c r="J58" s="361"/>
    </row>
    <row r="59" spans="1:11" x14ac:dyDescent="0.2">
      <c r="D59" s="212"/>
    </row>
  </sheetData>
  <sheetProtection algorithmName="SHA-512" hashValue="WN8cHUa6hO37DLMVb54QYyc7S7O01/Cf2QXIH+tTZmClplI6RbNxg3dJSljB5kPW/dnuP2sq0EVU9LY5/KHUFA==" saltValue="kBCs1DmNomW7OA0L1HAHSw==" spinCount="100000" sheet="1" objects="1" scenarios="1"/>
  <protectedRanges>
    <protectedRange sqref="B10:D12 G10:H12" name="Plage1_3"/>
    <protectedRange sqref="C21:C35" name="Plage2"/>
    <protectedRange sqref="G21:G38" name="Plage3"/>
  </protectedRanges>
  <mergeCells count="23">
    <mergeCell ref="A14:B14"/>
    <mergeCell ref="C14:D14"/>
    <mergeCell ref="G14:I14"/>
    <mergeCell ref="E11:F11"/>
    <mergeCell ref="A2:I2"/>
    <mergeCell ref="A3:I3"/>
    <mergeCell ref="A4:I4"/>
    <mergeCell ref="A5:I5"/>
    <mergeCell ref="A6:I6"/>
    <mergeCell ref="A7:I7"/>
    <mergeCell ref="A8:I8"/>
    <mergeCell ref="B10:D10"/>
    <mergeCell ref="G10:I10"/>
    <mergeCell ref="B12:D12"/>
    <mergeCell ref="G12:I12"/>
    <mergeCell ref="F56:H56"/>
    <mergeCell ref="F58:H58"/>
    <mergeCell ref="A17:J17"/>
    <mergeCell ref="A18:J18"/>
    <mergeCell ref="A41:D41"/>
    <mergeCell ref="A42:D42"/>
    <mergeCell ref="A44:D44"/>
    <mergeCell ref="F54:H54"/>
  </mergeCells>
  <printOptions horizontalCentered="1"/>
  <pageMargins left="0" right="0" top="0.55118110236220474" bottom="0.35433070866141736" header="0.31496062992125984" footer="0.31496062992125984"/>
  <pageSetup scale="81" orientation="portrait" horizontalDpi="4294967295" verticalDpi="4294967295" r:id="rId1"/>
  <headerFooter>
    <oddHeader>&amp;LLauréats 2019</oddHeader>
    <oddFooter>&amp;LCandidat 2&amp;C&amp;14PATINAGE LAURENTIDES&amp;R&amp;A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>
    <tabColor rgb="FF92D050"/>
  </sheetPr>
  <dimension ref="A1:K61"/>
  <sheetViews>
    <sheetView showGridLines="0" zoomScaleNormal="100" workbookViewId="0">
      <selection activeCell="B10" sqref="B10:D10"/>
    </sheetView>
  </sheetViews>
  <sheetFormatPr baseColWidth="10" defaultRowHeight="12.75" x14ac:dyDescent="0.2"/>
  <cols>
    <col min="1" max="1" width="11.42578125" style="212"/>
    <col min="2" max="2" width="23.42578125" style="212" customWidth="1"/>
    <col min="3" max="3" width="13.42578125" style="212" customWidth="1"/>
    <col min="4" max="4" width="11.42578125" style="400"/>
    <col min="5" max="5" width="9.28515625" style="212" customWidth="1"/>
    <col min="6" max="6" width="23.28515625" style="212" customWidth="1"/>
    <col min="7" max="7" width="18.7109375" style="212" customWidth="1"/>
    <col min="8" max="8" width="11.42578125" style="212"/>
    <col min="9" max="9" width="7.7109375" style="212" customWidth="1"/>
    <col min="10" max="16384" width="11.42578125" style="212"/>
  </cols>
  <sheetData>
    <row r="1" spans="1:10" x14ac:dyDescent="0.2">
      <c r="A1" s="209"/>
      <c r="B1" s="209"/>
      <c r="C1" s="209"/>
      <c r="D1" s="381"/>
      <c r="E1" s="209"/>
      <c r="F1" s="209"/>
      <c r="G1" s="210"/>
      <c r="H1" s="211"/>
      <c r="I1" s="210"/>
      <c r="J1" s="210"/>
    </row>
    <row r="2" spans="1:10" x14ac:dyDescent="0.2">
      <c r="A2" s="796" t="s">
        <v>14</v>
      </c>
      <c r="B2" s="796"/>
      <c r="C2" s="796"/>
      <c r="D2" s="796"/>
      <c r="E2" s="796"/>
      <c r="F2" s="796"/>
      <c r="G2" s="796"/>
      <c r="H2" s="796"/>
      <c r="I2" s="796"/>
      <c r="J2" s="382"/>
    </row>
    <row r="3" spans="1:10" x14ac:dyDescent="0.2">
      <c r="A3" s="796" t="s">
        <v>43</v>
      </c>
      <c r="B3" s="796"/>
      <c r="C3" s="796"/>
      <c r="D3" s="796"/>
      <c r="E3" s="796"/>
      <c r="F3" s="796"/>
      <c r="G3" s="796"/>
      <c r="H3" s="796"/>
      <c r="I3" s="796"/>
      <c r="J3" s="382"/>
    </row>
    <row r="4" spans="1:10" s="214" customFormat="1" ht="15.75" customHeigh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  <c r="J4" s="382"/>
    </row>
    <row r="5" spans="1:10" s="214" customFormat="1" ht="15.75" customHeight="1" x14ac:dyDescent="0.2">
      <c r="A5" s="801" t="s">
        <v>5</v>
      </c>
      <c r="B5" s="801"/>
      <c r="C5" s="801"/>
      <c r="D5" s="801"/>
      <c r="E5" s="801"/>
      <c r="F5" s="801"/>
      <c r="G5" s="801"/>
      <c r="H5" s="801"/>
      <c r="I5" s="801"/>
      <c r="J5" s="382"/>
    </row>
    <row r="6" spans="1:10" ht="15.75" customHeight="1" x14ac:dyDescent="0.2">
      <c r="A6" s="801" t="str">
        <f>gestion!$B$60</f>
        <v>PATINEUR OU PATINEUSE DE DANSES</v>
      </c>
      <c r="B6" s="801"/>
      <c r="C6" s="801"/>
      <c r="D6" s="801"/>
      <c r="E6" s="801"/>
      <c r="F6" s="801"/>
      <c r="G6" s="801"/>
      <c r="H6" s="801"/>
      <c r="I6" s="801"/>
      <c r="J6" s="382"/>
    </row>
    <row r="7" spans="1:10" ht="15.75" customHeight="1" x14ac:dyDescent="0.2">
      <c r="A7" s="801" t="str">
        <f>gestion!$B$61</f>
        <v>14 ANS ET PLUS</v>
      </c>
      <c r="B7" s="801"/>
      <c r="C7" s="801"/>
      <c r="D7" s="801"/>
      <c r="E7" s="801"/>
      <c r="F7" s="801"/>
      <c r="G7" s="801"/>
      <c r="H7" s="801"/>
      <c r="I7" s="801"/>
      <c r="J7" s="382"/>
    </row>
    <row r="8" spans="1:10" s="349" customFormat="1" ht="15.75" customHeight="1" x14ac:dyDescent="0.2">
      <c r="A8" s="1020" t="s">
        <v>514</v>
      </c>
      <c r="B8" s="1020"/>
      <c r="C8" s="1020"/>
      <c r="D8" s="1020"/>
      <c r="E8" s="1020"/>
      <c r="F8" s="1020"/>
      <c r="G8" s="1020"/>
      <c r="H8" s="1020"/>
      <c r="I8" s="1020"/>
      <c r="J8" s="479"/>
    </row>
    <row r="9" spans="1:10" x14ac:dyDescent="0.2">
      <c r="A9" s="210"/>
      <c r="B9" s="210"/>
      <c r="C9" s="210"/>
      <c r="D9" s="383"/>
      <c r="E9" s="210"/>
      <c r="F9" s="210"/>
      <c r="G9" s="210"/>
      <c r="H9" s="211"/>
      <c r="I9" s="210"/>
      <c r="J9" s="210"/>
    </row>
    <row r="10" spans="1:10" x14ac:dyDescent="0.2">
      <c r="A10" s="216" t="s">
        <v>48</v>
      </c>
      <c r="B10" s="790"/>
      <c r="C10" s="790"/>
      <c r="D10" s="790"/>
      <c r="F10" s="521" t="s">
        <v>51</v>
      </c>
      <c r="G10" s="807"/>
      <c r="H10" s="807"/>
      <c r="I10" s="807"/>
    </row>
    <row r="11" spans="1:10" x14ac:dyDescent="0.2">
      <c r="A11" s="216"/>
      <c r="B11" s="217"/>
      <c r="C11" s="217"/>
      <c r="D11" s="384"/>
      <c r="E11" s="800"/>
      <c r="F11" s="800"/>
      <c r="G11" s="304"/>
      <c r="H11" s="305"/>
    </row>
    <row r="12" spans="1:10" x14ac:dyDescent="0.2">
      <c r="A12" s="216" t="s">
        <v>74</v>
      </c>
      <c r="B12" s="790"/>
      <c r="C12" s="790"/>
      <c r="D12" s="790"/>
      <c r="F12" s="521" t="s">
        <v>13</v>
      </c>
      <c r="G12" s="807"/>
      <c r="H12" s="807"/>
      <c r="I12" s="807"/>
    </row>
    <row r="13" spans="1:10" x14ac:dyDescent="0.2">
      <c r="A13" s="519"/>
      <c r="B13" s="318"/>
      <c r="C13" s="318"/>
      <c r="D13" s="385"/>
      <c r="E13" s="521"/>
      <c r="F13" s="521"/>
      <c r="G13" s="306"/>
      <c r="H13" s="306"/>
    </row>
    <row r="14" spans="1:10" x14ac:dyDescent="0.2">
      <c r="A14" s="800" t="s">
        <v>50</v>
      </c>
      <c r="B14" s="800"/>
      <c r="C14" s="790">
        <f>'données a remplir'!E7</f>
        <v>0</v>
      </c>
      <c r="D14" s="790"/>
      <c r="F14" s="520" t="s">
        <v>380</v>
      </c>
      <c r="G14" s="807">
        <f>'données a remplir'!E6</f>
        <v>0</v>
      </c>
      <c r="H14" s="807"/>
      <c r="I14" s="807"/>
    </row>
    <row r="15" spans="1:10" s="357" customFormat="1" ht="20.25" x14ac:dyDescent="0.3">
      <c r="A15" s="891"/>
      <c r="B15" s="891"/>
      <c r="C15" s="891"/>
      <c r="D15" s="891"/>
      <c r="E15" s="891"/>
      <c r="F15" s="891"/>
      <c r="G15" s="891"/>
      <c r="H15" s="891"/>
      <c r="I15" s="891"/>
      <c r="J15" s="891"/>
    </row>
    <row r="16" spans="1:10" s="357" customFormat="1" x14ac:dyDescent="0.2">
      <c r="A16" s="356" t="s">
        <v>415</v>
      </c>
      <c r="B16" s="221"/>
      <c r="C16" s="221"/>
      <c r="D16" s="386"/>
      <c r="E16" s="222"/>
      <c r="F16" s="222"/>
      <c r="G16" s="210"/>
      <c r="H16" s="211"/>
      <c r="I16" s="210"/>
      <c r="J16" s="210"/>
    </row>
    <row r="17" spans="1:11" s="357" customFormat="1" x14ac:dyDescent="0.2">
      <c r="A17" s="945" t="str">
        <f>_xlfn.CONCAT(gestion!$B$142," ",gestion!$Q$4)</f>
        <v>14 ans ou plus au 31 décembre 2019</v>
      </c>
      <c r="B17" s="945"/>
      <c r="C17" s="945"/>
      <c r="D17" s="945"/>
      <c r="E17" s="945"/>
      <c r="F17" s="945"/>
      <c r="G17" s="945"/>
      <c r="H17" s="945"/>
      <c r="I17" s="945"/>
      <c r="J17" s="945"/>
    </row>
    <row r="18" spans="1:11" s="357" customFormat="1" x14ac:dyDescent="0.2">
      <c r="A18" s="945" t="str">
        <f>gestion!$B$145</f>
        <v>Chaque Club enverra 3 candidatures.</v>
      </c>
      <c r="B18" s="945"/>
      <c r="C18" s="945"/>
      <c r="D18" s="945"/>
      <c r="E18" s="945"/>
      <c r="F18" s="945"/>
      <c r="G18" s="945"/>
      <c r="H18" s="945"/>
      <c r="I18" s="945"/>
      <c r="J18" s="945"/>
    </row>
    <row r="20" spans="1:11" x14ac:dyDescent="0.2">
      <c r="B20" s="238" t="s">
        <v>37</v>
      </c>
      <c r="C20" s="387" t="s">
        <v>39</v>
      </c>
      <c r="D20" s="388" t="s">
        <v>38</v>
      </c>
      <c r="F20" s="238" t="s">
        <v>37</v>
      </c>
      <c r="G20" s="387" t="s">
        <v>39</v>
      </c>
      <c r="H20" s="388" t="s">
        <v>38</v>
      </c>
    </row>
    <row r="21" spans="1:11" x14ac:dyDescent="0.2">
      <c r="B21" s="389" t="str">
        <f>_xlfn.CONCAT("1. ",tableau!A42)</f>
        <v>1. Élément</v>
      </c>
      <c r="C21" s="390"/>
      <c r="D21" s="391">
        <f>IF(AND(C21&gt;=43466,C21&lt;43770),tableau!B42,0)</f>
        <v>0</v>
      </c>
      <c r="E21" s="401"/>
      <c r="F21" s="389" t="str">
        <f>_xlfn.CONCAT("SA. ",tableau!E42)</f>
        <v>SA. Paso Doble</v>
      </c>
      <c r="G21" s="390"/>
      <c r="H21" s="391">
        <f>IF(AND(G21&gt;=43466,G21&lt;43770),tableau!H42,0)</f>
        <v>0</v>
      </c>
    </row>
    <row r="22" spans="1:11" x14ac:dyDescent="0.2">
      <c r="B22" s="389" t="str">
        <f>tableau!A45</f>
        <v>2a. Valse Hollandaise</v>
      </c>
      <c r="C22" s="390"/>
      <c r="D22" s="391">
        <f>IF(AND(C22&gt;=43466,C22&lt;43770),tableau!B45,0)</f>
        <v>0</v>
      </c>
      <c r="E22" s="401"/>
      <c r="F22" s="389" t="str">
        <f>_xlfn.CONCAT("SA. ",tableau!E43)</f>
        <v>SA. Valse Starlight</v>
      </c>
      <c r="G22" s="390"/>
      <c r="H22" s="391">
        <f>IF(AND(G22&gt;=43466,G22&lt;43770),tableau!H43,0)</f>
        <v>0</v>
      </c>
      <c r="K22" s="392"/>
    </row>
    <row r="23" spans="1:11" x14ac:dyDescent="0.2">
      <c r="B23" s="389" t="str">
        <f>tableau!A46</f>
        <v>2b. Tango Canasta</v>
      </c>
      <c r="C23" s="390"/>
      <c r="D23" s="391">
        <f>IF(AND(C23&gt;=43466,C23&lt;43770),tableau!B46,0)</f>
        <v>0</v>
      </c>
      <c r="E23" s="401"/>
      <c r="F23" s="389" t="str">
        <f>_xlfn.CONCAT("SA. ",tableau!E44)</f>
        <v>SA. Blues</v>
      </c>
      <c r="G23" s="390"/>
      <c r="H23" s="391">
        <f>IF(AND(G23&gt;=43466,G23&lt;43770),tableau!H44,0)</f>
        <v>0</v>
      </c>
    </row>
    <row r="24" spans="1:11" x14ac:dyDescent="0.2">
      <c r="B24" s="389" t="str">
        <f>tableau!A49</f>
        <v>3a. Baby Blues</v>
      </c>
      <c r="C24" s="390"/>
      <c r="D24" s="391">
        <f>IF(AND(C24&gt;=43466,C24&lt;43770),tableau!B49,0)</f>
        <v>0</v>
      </c>
      <c r="E24" s="401"/>
      <c r="F24" s="389" t="str">
        <f>_xlfn.CONCAT("SA. ",tableau!E45)</f>
        <v>SA. Kilian</v>
      </c>
      <c r="G24" s="390"/>
      <c r="H24" s="391">
        <f>IF(AND(G24&gt;=43466,G24&lt;43770),tableau!H45,0)</f>
        <v>0</v>
      </c>
    </row>
    <row r="25" spans="1:11" x14ac:dyDescent="0.2">
      <c r="B25" s="389" t="str">
        <f>tableau!A50</f>
        <v>3b. Élément</v>
      </c>
      <c r="C25" s="390"/>
      <c r="D25" s="391">
        <f>IF(AND(C25&gt;=43466,C25&lt;43770),tableau!B50,0)</f>
        <v>0</v>
      </c>
      <c r="E25" s="401"/>
      <c r="F25" s="389" t="str">
        <f>_xlfn.CONCAT("SA. ",tableau!E46)</f>
        <v>SA. Cha Cha Congelado</v>
      </c>
      <c r="G25" s="390"/>
      <c r="H25" s="391">
        <f>IF(AND(G25&gt;=43466,G25&lt;43770),tableau!H46,0)</f>
        <v>0</v>
      </c>
    </row>
    <row r="26" spans="1:11" x14ac:dyDescent="0.2">
      <c r="B26" s="389" t="str">
        <f>tableau!A53</f>
        <v>4a. Danse Swing</v>
      </c>
      <c r="C26" s="390"/>
      <c r="D26" s="391">
        <f>IF(AND(C26&gt;=43466,C26&lt;43770),tableau!B53,0)</f>
        <v>0</v>
      </c>
      <c r="E26" s="401"/>
      <c r="F26" s="389" t="str">
        <f>_xlfn.CONCAT("SA. ",tableau!E47)</f>
        <v>SA. Danse créative argent</v>
      </c>
      <c r="G26" s="390"/>
      <c r="H26" s="391">
        <f>IF(AND(G26&gt;=43466,G26&lt;43770),tableau!H47,0)</f>
        <v>0</v>
      </c>
    </row>
    <row r="27" spans="1:11" x14ac:dyDescent="0.2">
      <c r="B27" s="389" t="str">
        <f>tableau!A54</f>
        <v>4b. Tango Fiesta</v>
      </c>
      <c r="C27" s="390"/>
      <c r="D27" s="391">
        <f>IF(AND(C27&gt;=43466,C27&lt;43770),tableau!B54,0)</f>
        <v>0</v>
      </c>
      <c r="E27" s="401"/>
      <c r="F27" s="389" t="str">
        <f>_xlfn.CONCAT("OR. ",tableau!E50)</f>
        <v>OR. Valse viennoise</v>
      </c>
      <c r="G27" s="390"/>
      <c r="H27" s="391">
        <f>IF(AND(G27&gt;=43466,G27&lt;43770),tableau!H50,0)</f>
        <v>0</v>
      </c>
    </row>
    <row r="28" spans="1:11" x14ac:dyDescent="0.2">
      <c r="B28" s="389" t="str">
        <f>tableau!A57</f>
        <v>5a. Valse Willow</v>
      </c>
      <c r="C28" s="390"/>
      <c r="D28" s="391">
        <f>IF(AND(C28&gt;=43466,C28&lt;43770),tableau!B57,0)</f>
        <v>0</v>
      </c>
      <c r="E28" s="401"/>
      <c r="F28" s="389" t="str">
        <f>_xlfn.CONCAT("OR. ",tableau!E51)</f>
        <v>OR. Valse Westminster</v>
      </c>
      <c r="G28" s="390"/>
      <c r="H28" s="391">
        <f>IF(AND(G28&gt;=43466,G28&lt;43770),tableau!H51,0)</f>
        <v>0</v>
      </c>
    </row>
    <row r="29" spans="1:11" x14ac:dyDescent="0.2">
      <c r="B29" s="389" t="str">
        <f>tableau!A58</f>
        <v>5b. Éléments</v>
      </c>
      <c r="C29" s="390"/>
      <c r="D29" s="391">
        <f>IF(AND(C29&gt;=43466,C29&lt;43770),tableau!B58,0)</f>
        <v>0</v>
      </c>
      <c r="E29" s="401"/>
      <c r="F29" s="389" t="str">
        <f>_xlfn.CONCAT("OR. ",tableau!E52)</f>
        <v>OR. Quickstep</v>
      </c>
      <c r="G29" s="390"/>
      <c r="H29" s="391">
        <f>IF(AND(G29&gt;=43466,G29&lt;43770),tableau!H52,0)</f>
        <v>0</v>
      </c>
    </row>
    <row r="30" spans="1:11" x14ac:dyDescent="0.2">
      <c r="B30" s="389" t="str">
        <f>_xlfn.CONCAT("SB. ",tableau!A61)</f>
        <v>SB. Ten-Fox</v>
      </c>
      <c r="C30" s="390"/>
      <c r="D30" s="391">
        <f>IF(AND(C30&gt;=43466,C30&lt;43770),tableau!B61,0)</f>
        <v>0</v>
      </c>
      <c r="E30" s="401"/>
      <c r="F30" s="389" t="str">
        <f>_xlfn.CONCAT("OR. ",tableau!E53)</f>
        <v>OR. Tango argentin</v>
      </c>
      <c r="G30" s="390"/>
      <c r="H30" s="391">
        <f>IF(AND(G30&gt;=43466,G30&lt;43770),tableau!H53,0)</f>
        <v>0</v>
      </c>
    </row>
    <row r="31" spans="1:11" x14ac:dyDescent="0.2">
      <c r="B31" s="389" t="str">
        <f>_xlfn.CONCAT("SB. ",tableau!A62)</f>
        <v>SB. Fourteenstep</v>
      </c>
      <c r="C31" s="390"/>
      <c r="D31" s="391">
        <f>IF(AND(C31&gt;=43466,C31&lt;43770),tableau!B62,0)</f>
        <v>0</v>
      </c>
      <c r="E31" s="401"/>
      <c r="F31" s="389" t="str">
        <f>_xlfn.CONCAT("OR. ",tableau!E54)</f>
        <v>OR. Samba argentin</v>
      </c>
      <c r="G31" s="390"/>
      <c r="H31" s="391">
        <f>IF(AND(G31&gt;=43466,G31&lt;43770),tableau!H54,0)</f>
        <v>0</v>
      </c>
    </row>
    <row r="32" spans="1:11" x14ac:dyDescent="0.2">
      <c r="B32" s="389" t="str">
        <f>_xlfn.CONCAT("SB. ",tableau!A63)</f>
        <v>SB. Valse européenne</v>
      </c>
      <c r="C32" s="390"/>
      <c r="D32" s="391">
        <f>IF(AND(C32&gt;=43466,C32&lt;43770),tableau!B63,0)</f>
        <v>0</v>
      </c>
      <c r="E32" s="401"/>
      <c r="F32" s="389" t="str">
        <f>_xlfn.CONCAT("OR. ",tableau!E55)</f>
        <v>OR. Danse créative or</v>
      </c>
      <c r="G32" s="390"/>
      <c r="H32" s="391">
        <f>IF(AND(G32&gt;=43466,G32&lt;43770),tableau!H55,0)</f>
        <v>0</v>
      </c>
    </row>
    <row r="33" spans="1:9" x14ac:dyDescent="0.2">
      <c r="B33" s="389" t="str">
        <f>_xlfn.CONCAT("SB. ",tableau!A64)</f>
        <v>SB. Danse créative bronze</v>
      </c>
      <c r="C33" s="390"/>
      <c r="D33" s="391">
        <f>IF(AND(C33&gt;=43466,C33&lt;43770),tableau!B64,0)</f>
        <v>0</v>
      </c>
      <c r="E33" s="401"/>
      <c r="F33" s="389" t="str">
        <f>_xlfn.CONCAT("DI. ",tableau!E58)</f>
        <v>DI. Valse Ravensburger</v>
      </c>
      <c r="G33" s="390"/>
      <c r="H33" s="391">
        <f>IF(AND(G33&gt;=43466,G33&lt;43770),tableau!H58,0)</f>
        <v>0</v>
      </c>
    </row>
    <row r="34" spans="1:9" x14ac:dyDescent="0.2">
      <c r="B34" s="389" t="str">
        <f>_xlfn.CONCAT("JA. ",tableau!A67)</f>
        <v>JA. Fox-trot de Keats</v>
      </c>
      <c r="C34" s="390"/>
      <c r="D34" s="391">
        <f>IF(AND(C34&gt;=43466,C34&lt;43770),tableau!B67,0)</f>
        <v>0</v>
      </c>
      <c r="E34" s="401"/>
      <c r="F34" s="389" t="str">
        <f>_xlfn.CONCAT("DI. ",tableau!E59)</f>
        <v>DI. Tango Romantica</v>
      </c>
      <c r="G34" s="390"/>
      <c r="H34" s="391">
        <f>IF(AND(G34&gt;=43466,G34&lt;43770),tableau!H59,0)</f>
        <v>0</v>
      </c>
    </row>
    <row r="35" spans="1:9" x14ac:dyDescent="0.2">
      <c r="B35" s="389" t="str">
        <f>_xlfn.CONCAT("JA. ",tableau!A68)</f>
        <v>JA. Tango Harris</v>
      </c>
      <c r="C35" s="390"/>
      <c r="D35" s="391">
        <f>IF(AND(C35&gt;=43466,C35&lt;43770),tableau!B68,0)</f>
        <v>0</v>
      </c>
      <c r="E35" s="401"/>
      <c r="F35" s="389" t="str">
        <f>_xlfn.CONCAT("DI. ",tableau!E60)</f>
        <v>DI. Polka Yankee</v>
      </c>
      <c r="G35" s="390"/>
      <c r="H35" s="391">
        <f>IF(AND(G35&gt;=43466,G35&lt;43770),tableau!H60,0)</f>
        <v>0</v>
      </c>
    </row>
    <row r="36" spans="1:9" x14ac:dyDescent="0.2">
      <c r="B36" s="389" t="str">
        <f>_xlfn.CONCAT("JA. ",tableau!A69)</f>
        <v>JA. Valse américaine</v>
      </c>
      <c r="C36" s="390"/>
      <c r="D36" s="391">
        <f>IF(AND(C36&gt;=43466,C36&lt;43770),tableau!B69,0)</f>
        <v>0</v>
      </c>
      <c r="E36" s="401"/>
      <c r="F36" s="389" t="str">
        <f>_xlfn.CONCAT("DI. ",tableau!E61)</f>
        <v>DI. Rumba</v>
      </c>
      <c r="G36" s="390"/>
      <c r="H36" s="391">
        <f>IF(AND(G36&gt;=43466,G36&lt;43770),tableau!H61,0)</f>
        <v>0</v>
      </c>
    </row>
    <row r="37" spans="1:9" x14ac:dyDescent="0.2">
      <c r="B37" s="393" t="str">
        <f>_xlfn.CONCAT("JA. ",tableau!A70)</f>
        <v>JA. Rocker Fox-trot</v>
      </c>
      <c r="C37" s="394"/>
      <c r="D37" s="395">
        <f>IF(AND(C37&gt;=43466,C37&lt;43770),tableau!B70,0)</f>
        <v>0</v>
      </c>
      <c r="E37" s="401"/>
      <c r="F37" s="389" t="str">
        <f>_xlfn.CONCAT("DI. ",tableau!E62)</f>
        <v>DI. Valse autrichienne</v>
      </c>
      <c r="G37" s="390"/>
      <c r="H37" s="391">
        <f>IF(AND(G37&gt;=43466,G37&lt;43770),tableau!H62,0)</f>
        <v>0</v>
      </c>
    </row>
    <row r="38" spans="1:9" x14ac:dyDescent="0.2">
      <c r="B38" s="1019" t="s">
        <v>421</v>
      </c>
      <c r="C38" s="1019"/>
      <c r="D38" s="397">
        <f>SUM(D21:D37)</f>
        <v>0</v>
      </c>
      <c r="E38" s="401"/>
      <c r="F38" s="393" t="str">
        <f>_xlfn.CONCAT("DI. ",tableau!E63)</f>
        <v>DI. Valse or</v>
      </c>
      <c r="G38" s="394"/>
      <c r="H38" s="395">
        <f>IF(AND(G38&gt;=43466,G38&lt;43770),tableau!H63,0)</f>
        <v>0</v>
      </c>
    </row>
    <row r="39" spans="1:9" s="264" customFormat="1" x14ac:dyDescent="0.2">
      <c r="B39" s="396"/>
      <c r="C39" s="396"/>
      <c r="D39" s="397"/>
      <c r="E39" s="397"/>
      <c r="F39" s="396" t="s">
        <v>421</v>
      </c>
      <c r="G39" s="396"/>
      <c r="H39" s="397">
        <f>SUM(H21:H38)</f>
        <v>0</v>
      </c>
    </row>
    <row r="40" spans="1:9" s="264" customFormat="1" x14ac:dyDescent="0.2">
      <c r="B40" s="396"/>
      <c r="C40" s="396"/>
      <c r="D40" s="397"/>
      <c r="G40" s="396"/>
      <c r="H40" s="396"/>
      <c r="I40" s="397"/>
    </row>
    <row r="42" spans="1:9" ht="15.75" x14ac:dyDescent="0.25">
      <c r="A42" s="1018" t="s">
        <v>519</v>
      </c>
      <c r="B42" s="1018"/>
      <c r="C42" s="1018"/>
      <c r="D42" s="1018"/>
      <c r="E42" s="399">
        <f>D38+H39</f>
        <v>0</v>
      </c>
    </row>
    <row r="43" spans="1:9" ht="15.75" x14ac:dyDescent="0.25">
      <c r="A43" s="398"/>
      <c r="B43" s="398"/>
      <c r="C43" s="398"/>
      <c r="D43" s="398"/>
      <c r="E43" s="399"/>
    </row>
    <row r="44" spans="1:9" ht="15.75" x14ac:dyDescent="0.25">
      <c r="A44" s="398"/>
      <c r="B44" s="398"/>
      <c r="C44" s="398"/>
      <c r="D44" s="398"/>
      <c r="E44" s="399"/>
    </row>
    <row r="45" spans="1:9" ht="15.75" x14ac:dyDescent="0.25">
      <c r="A45" s="398"/>
      <c r="B45" s="398"/>
      <c r="C45" s="398"/>
      <c r="D45" s="398"/>
      <c r="E45" s="399"/>
    </row>
    <row r="46" spans="1:9" ht="15.75" x14ac:dyDescent="0.25">
      <c r="A46" s="398"/>
      <c r="B46" s="398"/>
      <c r="C46" s="398"/>
      <c r="D46" s="398"/>
      <c r="E46" s="399"/>
    </row>
    <row r="47" spans="1:9" ht="15.75" x14ac:dyDescent="0.25">
      <c r="A47" s="398"/>
      <c r="B47" s="398"/>
      <c r="C47" s="398"/>
      <c r="D47" s="398"/>
      <c r="E47" s="399"/>
    </row>
    <row r="51" spans="1:11" x14ac:dyDescent="0.2">
      <c r="A51" s="811" t="str">
        <f>+gestion!$B$81</f>
        <v>N.B. :  Joindre une copie très lisible des parties du sommaire de test ou de la certification.</v>
      </c>
      <c r="B51" s="811"/>
      <c r="C51" s="811"/>
      <c r="D51" s="811"/>
      <c r="E51" s="811"/>
      <c r="F51" s="811"/>
      <c r="G51" s="811"/>
      <c r="H51" s="811"/>
      <c r="I51" s="811"/>
      <c r="J51" s="811"/>
      <c r="K51" s="210"/>
    </row>
    <row r="52" spans="1:11" x14ac:dyDescent="0.2">
      <c r="A52" s="255"/>
      <c r="B52" s="255"/>
      <c r="C52" s="255"/>
      <c r="D52" s="255"/>
      <c r="E52" s="255"/>
      <c r="F52" s="255"/>
      <c r="G52" s="255"/>
      <c r="H52" s="255"/>
      <c r="I52" s="255"/>
      <c r="J52" s="255"/>
      <c r="K52" s="210"/>
    </row>
    <row r="53" spans="1:11" x14ac:dyDescent="0.2">
      <c r="A53" s="255"/>
      <c r="B53" s="255"/>
      <c r="C53" s="255"/>
      <c r="D53" s="255"/>
      <c r="E53" s="255"/>
      <c r="F53" s="255"/>
      <c r="G53" s="255"/>
      <c r="H53" s="255"/>
      <c r="I53" s="255"/>
      <c r="J53" s="255"/>
      <c r="K53" s="210"/>
    </row>
    <row r="54" spans="1:11" x14ac:dyDescent="0.2">
      <c r="A54" s="255"/>
      <c r="B54" s="255"/>
      <c r="C54" s="255"/>
      <c r="D54" s="255"/>
      <c r="E54" s="255"/>
      <c r="F54" s="255"/>
      <c r="G54" s="255"/>
      <c r="H54" s="255"/>
      <c r="I54" s="255"/>
      <c r="J54" s="255"/>
      <c r="K54" s="210"/>
    </row>
    <row r="55" spans="1:11" x14ac:dyDescent="0.2">
      <c r="A55" s="210"/>
      <c r="B55" s="210"/>
      <c r="C55" s="210"/>
      <c r="D55" s="210"/>
      <c r="E55" s="210"/>
      <c r="F55" s="210"/>
      <c r="G55" s="210"/>
      <c r="H55" s="210"/>
      <c r="I55" s="210"/>
      <c r="J55" s="210"/>
      <c r="K55" s="210"/>
    </row>
    <row r="56" spans="1:11" x14ac:dyDescent="0.2">
      <c r="B56" s="210"/>
      <c r="C56" s="455" t="s">
        <v>52</v>
      </c>
      <c r="D56" s="455"/>
      <c r="E56" s="210"/>
      <c r="F56" s="781" t="str">
        <f>+'données a remplir'!$F$8</f>
        <v/>
      </c>
      <c r="G56" s="781"/>
      <c r="H56" s="781"/>
      <c r="I56" s="361"/>
      <c r="J56" s="361"/>
    </row>
    <row r="57" spans="1:11" x14ac:dyDescent="0.2">
      <c r="B57" s="210"/>
      <c r="C57" s="455"/>
      <c r="D57" s="245"/>
      <c r="E57" s="210"/>
      <c r="F57" s="245"/>
      <c r="G57" s="245"/>
      <c r="H57" s="245"/>
      <c r="I57" s="221"/>
      <c r="J57" s="221"/>
    </row>
    <row r="58" spans="1:11" x14ac:dyDescent="0.2">
      <c r="B58" s="210"/>
      <c r="C58" s="455" t="s">
        <v>53</v>
      </c>
      <c r="D58" s="455"/>
      <c r="E58" s="210"/>
      <c r="F58" s="781" t="str">
        <f>+'données a remplir'!$F$9</f>
        <v/>
      </c>
      <c r="G58" s="781"/>
      <c r="H58" s="781"/>
      <c r="I58" s="361"/>
      <c r="J58" s="361"/>
    </row>
    <row r="59" spans="1:11" x14ac:dyDescent="0.2">
      <c r="B59" s="210"/>
      <c r="C59" s="455"/>
      <c r="D59" s="245"/>
      <c r="E59" s="210"/>
      <c r="F59" s="245"/>
      <c r="G59" s="245"/>
      <c r="H59" s="245"/>
      <c r="I59" s="221"/>
      <c r="J59" s="221"/>
    </row>
    <row r="60" spans="1:11" x14ac:dyDescent="0.2">
      <c r="B60" s="210"/>
      <c r="C60" s="455" t="s">
        <v>54</v>
      </c>
      <c r="D60" s="455"/>
      <c r="E60" s="210"/>
      <c r="F60" s="781" t="str">
        <f>+'données a remplir'!$F$10</f>
        <v/>
      </c>
      <c r="G60" s="781"/>
      <c r="H60" s="781"/>
      <c r="I60" s="361"/>
      <c r="J60" s="361"/>
    </row>
    <row r="61" spans="1:11" x14ac:dyDescent="0.2">
      <c r="D61" s="212"/>
    </row>
  </sheetData>
  <sheetProtection algorithmName="SHA-512" hashValue="e+bEBF3e27V2s0TuPr57CS7Ho3+xcCXHYJsnM9BAxEcLQx95gdIAYn4Fda0XjAEd25X2zM0KsdI2Qp9tkimn/w==" saltValue="ntsTwXAcTnuT7JWoZtqe6A==" spinCount="100000" sheet="1"/>
  <protectedRanges>
    <protectedRange sqref="C21:C37 G21:G38" name="Plage2"/>
    <protectedRange sqref="B10:D12 G10:H12" name="Plage1_3"/>
  </protectedRanges>
  <mergeCells count="24">
    <mergeCell ref="A8:I8"/>
    <mergeCell ref="A2:I2"/>
    <mergeCell ref="A3:I3"/>
    <mergeCell ref="A4:I4"/>
    <mergeCell ref="A5:I5"/>
    <mergeCell ref="A6:I6"/>
    <mergeCell ref="A7:I7"/>
    <mergeCell ref="A14:B14"/>
    <mergeCell ref="G14:I14"/>
    <mergeCell ref="B38:C38"/>
    <mergeCell ref="B10:D10"/>
    <mergeCell ref="B12:D12"/>
    <mergeCell ref="C14:D14"/>
    <mergeCell ref="G10:I10"/>
    <mergeCell ref="E11:F11"/>
    <mergeCell ref="G12:I12"/>
    <mergeCell ref="A51:J51"/>
    <mergeCell ref="F56:H56"/>
    <mergeCell ref="F58:H58"/>
    <mergeCell ref="F60:H60"/>
    <mergeCell ref="A15:J15"/>
    <mergeCell ref="A17:J17"/>
    <mergeCell ref="A18:J18"/>
    <mergeCell ref="A42:D42"/>
  </mergeCells>
  <printOptions horizontalCentered="1"/>
  <pageMargins left="0" right="0" top="0.55118110236220474" bottom="0.35433070866141736" header="0.31496062992125984" footer="0.31496062992125984"/>
  <pageSetup scale="80" orientation="portrait" r:id="rId1"/>
  <headerFooter>
    <oddHeader>&amp;LLauréats 2019</oddHeader>
    <oddFooter>&amp;LCandidat 3&amp;C&amp;14PATINAGE LAURENTIDES&amp;R&amp;A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>
    <tabColor rgb="FF92D050"/>
  </sheetPr>
  <dimension ref="A1:L59"/>
  <sheetViews>
    <sheetView showGridLines="0" zoomScaleNormal="100" workbookViewId="0">
      <selection activeCell="B10" sqref="B10:D10"/>
    </sheetView>
  </sheetViews>
  <sheetFormatPr baseColWidth="10" defaultRowHeight="12.75" x14ac:dyDescent="0.2"/>
  <cols>
    <col min="1" max="1" width="11.42578125" style="212"/>
    <col min="2" max="2" width="23.42578125" style="212" customWidth="1"/>
    <col min="3" max="3" width="13.42578125" style="212" customWidth="1"/>
    <col min="4" max="4" width="11.42578125" style="400"/>
    <col min="5" max="5" width="7.7109375" style="212" customWidth="1"/>
    <col min="6" max="6" width="23.140625" style="212" customWidth="1"/>
    <col min="7" max="7" width="18.7109375" style="212" customWidth="1"/>
    <col min="8" max="8" width="11.42578125" style="212"/>
    <col min="9" max="9" width="7.7109375" style="212" customWidth="1"/>
    <col min="10" max="16384" width="11.42578125" style="212"/>
  </cols>
  <sheetData>
    <row r="1" spans="1:10" x14ac:dyDescent="0.2">
      <c r="A1" s="209"/>
      <c r="B1" s="209"/>
      <c r="C1" s="209"/>
      <c r="D1" s="381"/>
      <c r="E1" s="209"/>
      <c r="F1" s="209"/>
      <c r="G1" s="210"/>
      <c r="H1" s="211"/>
      <c r="I1" s="210"/>
      <c r="J1" s="210"/>
    </row>
    <row r="2" spans="1:10" x14ac:dyDescent="0.2">
      <c r="A2" s="796" t="s">
        <v>14</v>
      </c>
      <c r="B2" s="796"/>
      <c r="C2" s="796"/>
      <c r="D2" s="796"/>
      <c r="E2" s="796"/>
      <c r="F2" s="796"/>
      <c r="G2" s="796"/>
      <c r="H2" s="796"/>
      <c r="I2" s="796"/>
      <c r="J2" s="382"/>
    </row>
    <row r="3" spans="1:10" x14ac:dyDescent="0.2">
      <c r="A3" s="796" t="s">
        <v>43</v>
      </c>
      <c r="B3" s="796"/>
      <c r="C3" s="796"/>
      <c r="D3" s="796"/>
      <c r="E3" s="796"/>
      <c r="F3" s="796"/>
      <c r="G3" s="796"/>
      <c r="H3" s="796"/>
      <c r="I3" s="796"/>
      <c r="J3" s="382"/>
    </row>
    <row r="4" spans="1:10" s="214" customFormat="1" ht="15.75" customHeigh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  <c r="J4" s="382"/>
    </row>
    <row r="5" spans="1:10" s="214" customFormat="1" ht="15.75" customHeight="1" x14ac:dyDescent="0.2">
      <c r="A5" s="801" t="s">
        <v>5</v>
      </c>
      <c r="B5" s="801"/>
      <c r="C5" s="801"/>
      <c r="D5" s="801"/>
      <c r="E5" s="801"/>
      <c r="F5" s="801"/>
      <c r="G5" s="801"/>
      <c r="H5" s="801"/>
      <c r="I5" s="801"/>
      <c r="J5" s="382"/>
    </row>
    <row r="6" spans="1:10" ht="15.75" customHeight="1" x14ac:dyDescent="0.2">
      <c r="A6" s="801" t="str">
        <f>gestion!$B$60</f>
        <v>PATINEUR OU PATINEUSE DE DANSES</v>
      </c>
      <c r="B6" s="801"/>
      <c r="C6" s="801"/>
      <c r="D6" s="801"/>
      <c r="E6" s="801"/>
      <c r="F6" s="801"/>
      <c r="G6" s="801"/>
      <c r="H6" s="801"/>
      <c r="I6" s="801"/>
      <c r="J6" s="382"/>
    </row>
    <row r="7" spans="1:10" ht="15.75" customHeight="1" x14ac:dyDescent="0.2">
      <c r="A7" s="801" t="str">
        <f>gestion!$B$61</f>
        <v>14 ANS ET PLUS</v>
      </c>
      <c r="B7" s="801"/>
      <c r="C7" s="801"/>
      <c r="D7" s="801"/>
      <c r="E7" s="801"/>
      <c r="F7" s="801"/>
      <c r="G7" s="801"/>
      <c r="H7" s="801"/>
      <c r="I7" s="801"/>
      <c r="J7" s="382"/>
    </row>
    <row r="8" spans="1:10" s="349" customFormat="1" ht="15.75" customHeight="1" x14ac:dyDescent="0.2">
      <c r="A8" s="1020" t="s">
        <v>518</v>
      </c>
      <c r="B8" s="1020"/>
      <c r="C8" s="1020"/>
      <c r="D8" s="1020"/>
      <c r="E8" s="1020"/>
      <c r="F8" s="1020"/>
      <c r="G8" s="1020"/>
      <c r="H8" s="1020"/>
      <c r="I8" s="1020"/>
      <c r="J8" s="479"/>
    </row>
    <row r="9" spans="1:10" x14ac:dyDescent="0.2">
      <c r="A9" s="210"/>
      <c r="B9" s="210"/>
      <c r="C9" s="210"/>
      <c r="D9" s="383"/>
      <c r="E9" s="210"/>
      <c r="F9" s="210"/>
      <c r="G9" s="210"/>
      <c r="H9" s="211"/>
      <c r="I9" s="210"/>
      <c r="J9" s="210"/>
    </row>
    <row r="10" spans="1:10" x14ac:dyDescent="0.2">
      <c r="A10" s="216" t="s">
        <v>48</v>
      </c>
      <c r="B10" s="790"/>
      <c r="C10" s="790"/>
      <c r="D10" s="790"/>
      <c r="F10" s="521" t="s">
        <v>51</v>
      </c>
      <c r="G10" s="807"/>
      <c r="H10" s="807"/>
      <c r="I10" s="807"/>
    </row>
    <row r="11" spans="1:10" x14ac:dyDescent="0.2">
      <c r="A11" s="216"/>
      <c r="B11" s="217"/>
      <c r="C11" s="217"/>
      <c r="D11" s="384"/>
      <c r="E11" s="800"/>
      <c r="F11" s="800"/>
      <c r="G11" s="304"/>
      <c r="H11" s="305"/>
    </row>
    <row r="12" spans="1:10" x14ac:dyDescent="0.2">
      <c r="A12" s="216" t="s">
        <v>74</v>
      </c>
      <c r="B12" s="790"/>
      <c r="C12" s="790"/>
      <c r="D12" s="790"/>
      <c r="F12" s="521" t="s">
        <v>13</v>
      </c>
      <c r="G12" s="807"/>
      <c r="H12" s="807"/>
      <c r="I12" s="807"/>
    </row>
    <row r="13" spans="1:10" x14ac:dyDescent="0.2">
      <c r="A13" s="519"/>
      <c r="B13" s="318"/>
      <c r="C13" s="318"/>
      <c r="D13" s="385"/>
      <c r="E13" s="521"/>
      <c r="F13" s="521"/>
      <c r="G13" s="306"/>
      <c r="H13" s="306"/>
    </row>
    <row r="14" spans="1:10" x14ac:dyDescent="0.2">
      <c r="A14" s="800" t="s">
        <v>50</v>
      </c>
      <c r="B14" s="800"/>
      <c r="C14" s="790">
        <f>'données a remplir'!E7</f>
        <v>0</v>
      </c>
      <c r="D14" s="790"/>
      <c r="F14" s="520" t="s">
        <v>380</v>
      </c>
      <c r="G14" s="807">
        <f>'données a remplir'!E6</f>
        <v>0</v>
      </c>
      <c r="H14" s="807"/>
      <c r="I14" s="807"/>
    </row>
    <row r="15" spans="1:10" s="357" customFormat="1" ht="20.25" x14ac:dyDescent="0.3">
      <c r="A15" s="452"/>
      <c r="B15" s="452"/>
      <c r="C15" s="452"/>
      <c r="D15" s="452"/>
      <c r="E15" s="452"/>
      <c r="F15" s="452"/>
      <c r="G15" s="452"/>
      <c r="H15" s="452"/>
      <c r="I15" s="452"/>
      <c r="J15" s="452"/>
    </row>
    <row r="16" spans="1:10" s="357" customFormat="1" x14ac:dyDescent="0.2">
      <c r="A16" s="356" t="s">
        <v>415</v>
      </c>
      <c r="B16" s="221"/>
      <c r="C16" s="221"/>
      <c r="D16" s="386"/>
      <c r="E16" s="222"/>
      <c r="F16" s="222"/>
      <c r="G16" s="210"/>
      <c r="H16" s="211"/>
      <c r="I16" s="210"/>
      <c r="J16" s="210"/>
    </row>
    <row r="17" spans="1:12" s="357" customFormat="1" x14ac:dyDescent="0.2">
      <c r="A17" s="945" t="str">
        <f>_xlfn.CONCAT(gestion!$B$142," ",gestion!$Q$4)</f>
        <v>14 ans ou plus au 31 décembre 2019</v>
      </c>
      <c r="B17" s="945"/>
      <c r="C17" s="945"/>
      <c r="D17" s="945"/>
      <c r="E17" s="945"/>
      <c r="F17" s="945"/>
      <c r="G17" s="945"/>
      <c r="H17" s="945"/>
      <c r="I17" s="945"/>
      <c r="J17" s="945"/>
    </row>
    <row r="18" spans="1:12" s="357" customFormat="1" x14ac:dyDescent="0.2">
      <c r="A18" s="945" t="str">
        <f>gestion!$B$145</f>
        <v>Chaque Club enverra 3 candidatures.</v>
      </c>
      <c r="B18" s="945"/>
      <c r="C18" s="945"/>
      <c r="D18" s="945"/>
      <c r="E18" s="945"/>
      <c r="F18" s="945"/>
      <c r="G18" s="945"/>
      <c r="H18" s="945"/>
      <c r="I18" s="945"/>
      <c r="J18" s="945"/>
    </row>
    <row r="20" spans="1:12" x14ac:dyDescent="0.2">
      <c r="B20" s="238" t="s">
        <v>37</v>
      </c>
      <c r="C20" s="387" t="s">
        <v>39</v>
      </c>
      <c r="D20" s="388" t="s">
        <v>38</v>
      </c>
      <c r="F20" s="238" t="s">
        <v>37</v>
      </c>
      <c r="G20" s="387" t="s">
        <v>39</v>
      </c>
      <c r="H20" s="388" t="s">
        <v>38</v>
      </c>
    </row>
    <row r="21" spans="1:12" x14ac:dyDescent="0.2">
      <c r="B21" s="389" t="str">
        <f>_xlfn.CONCAT("1. ",tableau!A75)</f>
        <v>1. Élément</v>
      </c>
      <c r="C21" s="390"/>
      <c r="D21" s="391">
        <f>IF(AND(C21&gt;43769,C21&lt;43831),tableau!B75,0)</f>
        <v>0</v>
      </c>
      <c r="F21" s="389" t="str">
        <f>tableau!E75</f>
        <v>8a. Kilian</v>
      </c>
      <c r="G21" s="390"/>
      <c r="H21" s="391">
        <f>IF(AND(G21&gt;43769,G21&lt;43831),tableau!H75,0)</f>
        <v>0</v>
      </c>
      <c r="K21" s="472"/>
    </row>
    <row r="22" spans="1:12" x14ac:dyDescent="0.2">
      <c r="B22" s="389" t="str">
        <f>tableau!A78</f>
        <v>2a. Valse hollandaise</v>
      </c>
      <c r="C22" s="390"/>
      <c r="D22" s="391">
        <f>IF(AND(C22&gt;43769,C22&lt;43831),tableau!B78,0)</f>
        <v>0</v>
      </c>
      <c r="F22" s="389" t="str">
        <f>tableau!E76</f>
        <v>8b. Rocker Fox-trot</v>
      </c>
      <c r="G22" s="390"/>
      <c r="H22" s="391">
        <f>IF(AND(G22&gt;43769,G22&lt;43831),tableau!H76,0)</f>
        <v>0</v>
      </c>
      <c r="L22" s="392"/>
    </row>
    <row r="23" spans="1:12" x14ac:dyDescent="0.2">
      <c r="B23" s="389" t="str">
        <f>tableau!A79</f>
        <v>2b. Tango Canasta</v>
      </c>
      <c r="C23" s="390"/>
      <c r="D23" s="391">
        <f>IF(AND(C23&gt;43769,C23&lt;43831),tableau!B79,0)</f>
        <v>0</v>
      </c>
      <c r="F23" s="389" t="str">
        <f>tableau!E77</f>
        <v>8c. Valse Starlight</v>
      </c>
      <c r="G23" s="390"/>
      <c r="H23" s="391">
        <f>IF(AND(G23&gt;43769,G23&lt;43831),tableau!H77,0)</f>
        <v>0</v>
      </c>
    </row>
    <row r="24" spans="1:12" x14ac:dyDescent="0.2">
      <c r="B24" s="389" t="str">
        <f>tableau!A82</f>
        <v>3a. Baby Blues</v>
      </c>
      <c r="C24" s="390"/>
      <c r="D24" s="391">
        <f>IF(AND(C24&gt;43769,C24&lt;43831),tableau!B82,0)</f>
        <v>0</v>
      </c>
      <c r="F24" s="389" t="str">
        <f>tableau!E80</f>
        <v>9a. Paso Doble</v>
      </c>
      <c r="G24" s="390"/>
      <c r="H24" s="391">
        <f>IF(AND(G24&gt;43769,G24&lt;43831),tableau!H80,0)</f>
        <v>0</v>
      </c>
    </row>
    <row r="25" spans="1:12" x14ac:dyDescent="0.2">
      <c r="B25" s="389" t="str">
        <f>tableau!A83</f>
        <v>3b. Élément</v>
      </c>
      <c r="C25" s="390"/>
      <c r="D25" s="391">
        <f>IF(AND(C25&gt;43769,C25&lt;43831),tableau!B83,0)</f>
        <v>0</v>
      </c>
      <c r="F25" s="389" t="str">
        <f>tableau!E81</f>
        <v>9b. Blues</v>
      </c>
      <c r="G25" s="390"/>
      <c r="H25" s="391">
        <f>IF(AND(G25&gt;43769,G25&lt;43831),tableau!H81,0)</f>
        <v>0</v>
      </c>
    </row>
    <row r="26" spans="1:12" x14ac:dyDescent="0.2">
      <c r="B26" s="389" t="str">
        <f>tableau!A86</f>
        <v>4a. Danse Swing</v>
      </c>
      <c r="C26" s="390"/>
      <c r="D26" s="391">
        <f>IF(AND(C26&gt;43769,C26&lt;43831),tableau!B86,0)</f>
        <v>0</v>
      </c>
      <c r="F26" s="389" t="str">
        <f>tableau!E82</f>
        <v>9c. Samba argent</v>
      </c>
      <c r="G26" s="390"/>
      <c r="H26" s="391">
        <f>IF(AND(G26&gt;43769,G26&lt;43831),tableau!H82,0)</f>
        <v>0</v>
      </c>
    </row>
    <row r="27" spans="1:12" x14ac:dyDescent="0.2">
      <c r="B27" s="389" t="str">
        <f>tableau!A87</f>
        <v>4b. Tango Fiesta</v>
      </c>
      <c r="C27" s="390"/>
      <c r="D27" s="391">
        <f>IF(AND(C27&gt;43769,C27&lt;43831),tableau!B87,0)</f>
        <v>0</v>
      </c>
      <c r="F27" s="389" t="str">
        <f>tableau!E85</f>
        <v>10a. Cha Cha Congelado</v>
      </c>
      <c r="G27" s="390"/>
      <c r="H27" s="391">
        <f>IF(AND(G27&gt;43769,G27&lt;43831),tableau!H85,0)</f>
        <v>0</v>
      </c>
    </row>
    <row r="28" spans="1:12" x14ac:dyDescent="0.2">
      <c r="B28" s="389" t="str">
        <f>tableau!A90</f>
        <v>5a. Valse Willow</v>
      </c>
      <c r="C28" s="390"/>
      <c r="D28" s="391">
        <f>IF(AND(C28&gt;43769,C28&lt;43831),tableau!B90,0)</f>
        <v>0</v>
      </c>
      <c r="F28" s="389" t="str">
        <f>tableau!E86</f>
        <v>10b. Valse Westminster</v>
      </c>
      <c r="G28" s="390"/>
      <c r="H28" s="391">
        <f>IF(AND(G28&gt;43769,G28&lt;43831),tableau!H86,0)</f>
        <v>0</v>
      </c>
    </row>
    <row r="29" spans="1:12" x14ac:dyDescent="0.2">
      <c r="B29" s="389" t="str">
        <f>tableau!A91</f>
        <v>5b. Éléments</v>
      </c>
      <c r="C29" s="390"/>
      <c r="D29" s="391">
        <f>IF(AND(C29&gt;43769,C29&lt;43831),tableau!B91,0)</f>
        <v>0</v>
      </c>
      <c r="F29" s="389" t="str">
        <f>tableau!E87</f>
        <v>10c. Quickstep</v>
      </c>
      <c r="G29" s="390"/>
      <c r="H29" s="391">
        <f>IF(AND(G29&gt;43769,G29&lt;43831),tableau!H87,0)</f>
        <v>0</v>
      </c>
    </row>
    <row r="30" spans="1:12" x14ac:dyDescent="0.2">
      <c r="B30" s="389" t="str">
        <f>tableau!A94</f>
        <v>6a. Ten-Fox</v>
      </c>
      <c r="C30" s="390"/>
      <c r="D30" s="391">
        <f>IF(AND(C30&gt;43769,C30&lt;43831),tableau!B94,0)</f>
        <v>0</v>
      </c>
      <c r="F30" s="389" t="str">
        <f>tableau!E90</f>
        <v>ORa. Valse viennoise</v>
      </c>
      <c r="G30" s="390"/>
      <c r="H30" s="391">
        <f>IF(AND(G30&gt;43769,G30&lt;43831),tableau!H90,0)</f>
        <v>0</v>
      </c>
    </row>
    <row r="31" spans="1:12" x14ac:dyDescent="0.2">
      <c r="B31" s="389" t="str">
        <f>tableau!A95</f>
        <v>6b. Valse européenne</v>
      </c>
      <c r="C31" s="390"/>
      <c r="D31" s="391">
        <f>IF(AND(C31&gt;43769,C31&lt;43831),tableau!B95,0)</f>
        <v>0</v>
      </c>
      <c r="F31" s="389" t="str">
        <f>tableau!E91</f>
        <v>ORb. Tango argentin</v>
      </c>
      <c r="G31" s="390"/>
      <c r="H31" s="391">
        <f>IF(AND(G31&gt;43769,G31&lt;43831),tableau!H91,0)</f>
        <v>0</v>
      </c>
    </row>
    <row r="32" spans="1:12" x14ac:dyDescent="0.2">
      <c r="B32" s="389" t="str">
        <f>tableau!A96</f>
        <v>6c. Fourteenstep</v>
      </c>
      <c r="C32" s="390"/>
      <c r="D32" s="391">
        <f>IF(AND(C32&gt;43769,C32&lt;43831),tableau!B96,0)</f>
        <v>0</v>
      </c>
      <c r="F32" s="389" t="str">
        <f>tableau!E92</f>
        <v>ORc. Danse rythmique</v>
      </c>
      <c r="G32" s="390"/>
      <c r="H32" s="391">
        <f>IF(AND(G32&gt;43769,G32&lt;43831),tableau!H92,0)</f>
        <v>0</v>
      </c>
    </row>
    <row r="33" spans="1:9" x14ac:dyDescent="0.2">
      <c r="B33" s="389" t="str">
        <f>tableau!A99</f>
        <v>7a. Fox-trot de Keats</v>
      </c>
      <c r="C33" s="390"/>
      <c r="D33" s="391">
        <f>IF(AND(C33&gt;43769,C33&lt;43831),tableau!B99,0)</f>
        <v>0</v>
      </c>
      <c r="F33" s="389" t="str">
        <f>_xlfn.CONCAT("DI. ",tableau!E95)</f>
        <v>DI. Valse Ravensburger</v>
      </c>
      <c r="G33" s="390"/>
      <c r="H33" s="391">
        <f>IF(AND(G33&gt;43769,G33&lt;43831),tableau!H95,0)</f>
        <v>0</v>
      </c>
    </row>
    <row r="34" spans="1:9" x14ac:dyDescent="0.2">
      <c r="B34" s="389" t="str">
        <f>tableau!A100</f>
        <v>7b. Tango Harris</v>
      </c>
      <c r="C34" s="390"/>
      <c r="D34" s="391">
        <f>IF(AND(C34&gt;43769,C34&lt;43831),tableau!B100,0)</f>
        <v>0</v>
      </c>
      <c r="F34" s="389" t="str">
        <f>_xlfn.CONCAT("DI. ",tableau!E96)</f>
        <v>DI. Tango Romantica</v>
      </c>
      <c r="G34" s="390"/>
      <c r="H34" s="391">
        <f>IF(AND(G34&gt;43769,G34&lt;43831),tableau!H96,0)</f>
        <v>0</v>
      </c>
    </row>
    <row r="35" spans="1:9" x14ac:dyDescent="0.2">
      <c r="B35" s="393" t="str">
        <f>tableau!A101</f>
        <v>7c. Valse américaine</v>
      </c>
      <c r="C35" s="390"/>
      <c r="D35" s="395">
        <f>IF(AND(C35&gt;43769,C35&lt;43831),tableau!B101,0)</f>
        <v>0</v>
      </c>
      <c r="F35" s="389" t="str">
        <f>_xlfn.CONCAT("DI. ",tableau!E97)</f>
        <v>DI. Polka Yankee</v>
      </c>
      <c r="G35" s="390"/>
      <c r="H35" s="391">
        <f>IF(AND(G35&gt;43769,G35&lt;43831),tableau!H97,0)</f>
        <v>0</v>
      </c>
    </row>
    <row r="36" spans="1:9" x14ac:dyDescent="0.2">
      <c r="B36" s="473" t="s">
        <v>421</v>
      </c>
      <c r="C36" s="473"/>
      <c r="D36" s="474">
        <f>SUM(D19:D35)</f>
        <v>0</v>
      </c>
      <c r="F36" s="389" t="str">
        <f>_xlfn.CONCAT("DI. ",tableau!E98)</f>
        <v>DI. Rumba</v>
      </c>
      <c r="G36" s="390"/>
      <c r="H36" s="391">
        <f>IF(AND(G36&gt;43769,G36&lt;43831),tableau!H98,0)</f>
        <v>0</v>
      </c>
    </row>
    <row r="37" spans="1:9" x14ac:dyDescent="0.2">
      <c r="B37" s="362"/>
      <c r="C37" s="475"/>
      <c r="D37" s="401"/>
      <c r="F37" s="389" t="str">
        <f>_xlfn.CONCAT("DI. ",tableau!E99)</f>
        <v>DI. Valse autrichienne</v>
      </c>
      <c r="G37" s="390"/>
      <c r="H37" s="391">
        <f>IF(AND(G37&gt;43769,G37&lt;43831),tableau!H99,0)</f>
        <v>0</v>
      </c>
    </row>
    <row r="38" spans="1:9" x14ac:dyDescent="0.2">
      <c r="B38" s="362"/>
      <c r="C38" s="475"/>
      <c r="D38" s="401"/>
      <c r="F38" s="393" t="str">
        <f>_xlfn.CONCAT("DI. ",tableau!E100)</f>
        <v>DI. Valse or</v>
      </c>
      <c r="G38" s="390"/>
      <c r="H38" s="395">
        <f>IF(AND(G38&gt;43769,G38&lt;43831),tableau!H100,0)</f>
        <v>0</v>
      </c>
    </row>
    <row r="39" spans="1:9" s="264" customFormat="1" x14ac:dyDescent="0.2">
      <c r="B39" s="396"/>
      <c r="C39" s="396"/>
      <c r="D39" s="397"/>
      <c r="F39" s="396" t="s">
        <v>421</v>
      </c>
      <c r="G39" s="396"/>
      <c r="H39" s="397">
        <f>SUM(H21:H38)</f>
        <v>0</v>
      </c>
    </row>
    <row r="40" spans="1:9" s="264" customFormat="1" x14ac:dyDescent="0.2">
      <c r="B40" s="396"/>
      <c r="C40" s="396"/>
      <c r="D40" s="397"/>
      <c r="G40" s="396"/>
      <c r="H40" s="396"/>
      <c r="I40" s="397"/>
    </row>
    <row r="41" spans="1:9" ht="15.75" x14ac:dyDescent="0.25">
      <c r="A41" s="1018" t="s">
        <v>519</v>
      </c>
      <c r="B41" s="1018"/>
      <c r="C41" s="1018"/>
      <c r="D41" s="1018"/>
      <c r="E41" s="476">
        <f>'42-3'!E42</f>
        <v>0</v>
      </c>
    </row>
    <row r="42" spans="1:9" ht="15.75" x14ac:dyDescent="0.25">
      <c r="A42" s="1018" t="s">
        <v>522</v>
      </c>
      <c r="B42" s="1018"/>
      <c r="C42" s="1018"/>
      <c r="D42" s="1018"/>
      <c r="E42" s="477">
        <f>D36+H39</f>
        <v>0</v>
      </c>
    </row>
    <row r="44" spans="1:9" s="478" customFormat="1" x14ac:dyDescent="0.2">
      <c r="A44" s="1021" t="s">
        <v>468</v>
      </c>
      <c r="B44" s="1021"/>
      <c r="C44" s="1021"/>
      <c r="D44" s="1021"/>
      <c r="E44" s="399">
        <f>E41+E42</f>
        <v>0</v>
      </c>
    </row>
    <row r="52" spans="1:11" x14ac:dyDescent="0.2">
      <c r="A52" s="255" t="str">
        <f>+gestion!$B$81</f>
        <v>N.B. :  Joindre une copie très lisible des parties du sommaire de test ou de la certification.</v>
      </c>
      <c r="B52" s="255"/>
      <c r="C52" s="255"/>
      <c r="D52" s="255"/>
      <c r="E52" s="255"/>
      <c r="F52" s="255"/>
      <c r="G52" s="255"/>
      <c r="H52" s="255"/>
      <c r="I52" s="255"/>
      <c r="J52" s="255"/>
      <c r="K52" s="210"/>
    </row>
    <row r="53" spans="1:11" x14ac:dyDescent="0.2">
      <c r="A53" s="210"/>
      <c r="B53" s="210"/>
      <c r="C53" s="210"/>
      <c r="D53" s="210"/>
      <c r="E53" s="210"/>
      <c r="F53" s="210"/>
      <c r="G53" s="210"/>
      <c r="H53" s="210"/>
      <c r="I53" s="210"/>
      <c r="J53" s="210"/>
      <c r="K53" s="210"/>
    </row>
    <row r="54" spans="1:11" x14ac:dyDescent="0.2">
      <c r="B54" s="210"/>
      <c r="C54" s="460" t="s">
        <v>52</v>
      </c>
      <c r="D54" s="460"/>
      <c r="E54" s="210"/>
      <c r="F54" s="781" t="str">
        <f>+'données a remplir'!$F$8</f>
        <v/>
      </c>
      <c r="G54" s="781"/>
      <c r="H54" s="781"/>
      <c r="I54" s="361"/>
      <c r="J54" s="361"/>
    </row>
    <row r="55" spans="1:11" x14ac:dyDescent="0.2">
      <c r="B55" s="210"/>
      <c r="C55" s="460"/>
      <c r="D55" s="245"/>
      <c r="E55" s="210"/>
      <c r="F55" s="245"/>
      <c r="G55" s="245"/>
      <c r="H55" s="245"/>
      <c r="I55" s="221"/>
      <c r="J55" s="221"/>
    </row>
    <row r="56" spans="1:11" x14ac:dyDescent="0.2">
      <c r="B56" s="210"/>
      <c r="C56" s="460" t="s">
        <v>53</v>
      </c>
      <c r="D56" s="460"/>
      <c r="E56" s="210"/>
      <c r="F56" s="781" t="str">
        <f>+'données a remplir'!$F$9</f>
        <v/>
      </c>
      <c r="G56" s="781"/>
      <c r="H56" s="781"/>
      <c r="I56" s="361"/>
      <c r="J56" s="361"/>
    </row>
    <row r="57" spans="1:11" x14ac:dyDescent="0.2">
      <c r="B57" s="210"/>
      <c r="C57" s="460"/>
      <c r="D57" s="245"/>
      <c r="E57" s="210"/>
      <c r="F57" s="245"/>
      <c r="G57" s="245"/>
      <c r="H57" s="245"/>
      <c r="I57" s="221"/>
      <c r="J57" s="221"/>
    </row>
    <row r="58" spans="1:11" x14ac:dyDescent="0.2">
      <c r="B58" s="210"/>
      <c r="C58" s="455" t="s">
        <v>54</v>
      </c>
      <c r="D58" s="455"/>
      <c r="E58" s="210"/>
      <c r="F58" s="781" t="str">
        <f>+'données a remplir'!$F$10</f>
        <v/>
      </c>
      <c r="G58" s="781"/>
      <c r="H58" s="781"/>
      <c r="I58" s="361"/>
      <c r="J58" s="361"/>
    </row>
    <row r="59" spans="1:11" x14ac:dyDescent="0.2">
      <c r="D59" s="212"/>
    </row>
  </sheetData>
  <sheetProtection password="FD20" sheet="1" objects="1" scenarios="1"/>
  <protectedRanges>
    <protectedRange sqref="G21:G38" name="Plage3"/>
    <protectedRange sqref="C21:C35" name="Plage2"/>
    <protectedRange sqref="B10:D12 G10:H12" name="Plage1_3"/>
  </protectedRanges>
  <mergeCells count="23">
    <mergeCell ref="A14:B14"/>
    <mergeCell ref="C14:D14"/>
    <mergeCell ref="G14:I14"/>
    <mergeCell ref="E11:F11"/>
    <mergeCell ref="A2:I2"/>
    <mergeCell ref="A3:I3"/>
    <mergeCell ref="A4:I4"/>
    <mergeCell ref="A5:I5"/>
    <mergeCell ref="A6:I6"/>
    <mergeCell ref="A7:I7"/>
    <mergeCell ref="A8:I8"/>
    <mergeCell ref="B10:D10"/>
    <mergeCell ref="G10:I10"/>
    <mergeCell ref="B12:D12"/>
    <mergeCell ref="G12:I12"/>
    <mergeCell ref="F56:H56"/>
    <mergeCell ref="F58:H58"/>
    <mergeCell ref="A17:J17"/>
    <mergeCell ref="A18:J18"/>
    <mergeCell ref="A41:D41"/>
    <mergeCell ref="A42:D42"/>
    <mergeCell ref="A44:D44"/>
    <mergeCell ref="F54:H54"/>
  </mergeCells>
  <printOptions horizontalCentered="1"/>
  <pageMargins left="0" right="0" top="0.55118110236220474" bottom="0.35433070866141736" header="0.31496062992125984" footer="0.31496062992125984"/>
  <pageSetup scale="81" orientation="portrait" horizontalDpi="4294967295" verticalDpi="4294967295" r:id="rId1"/>
  <headerFooter>
    <oddHeader>&amp;LLauréats 2019</oddHeader>
    <oddFooter>&amp;LCandidat 3&amp;C&amp;14PATINAGE LAURENTIDES&amp;R&amp;A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>
    <tabColor rgb="FF92D050"/>
  </sheetPr>
  <dimension ref="A1:M139"/>
  <sheetViews>
    <sheetView zoomScaleNormal="100" workbookViewId="0">
      <selection activeCell="E20" sqref="E20"/>
    </sheetView>
  </sheetViews>
  <sheetFormatPr baseColWidth="10" defaultRowHeight="12.75" x14ac:dyDescent="0.2"/>
  <cols>
    <col min="1" max="1" width="23" style="10" customWidth="1"/>
    <col min="2" max="2" width="8" style="10" bestFit="1" customWidth="1"/>
    <col min="3" max="3" width="11.28515625" style="10" customWidth="1"/>
    <col min="4" max="4" width="8" style="10" customWidth="1"/>
    <col min="5" max="5" width="22.85546875" style="10" customWidth="1"/>
    <col min="6" max="6" width="7.5703125" style="10" customWidth="1"/>
    <col min="7" max="7" width="11.28515625" style="10" customWidth="1"/>
    <col min="8" max="8" width="7.85546875" style="10" customWidth="1"/>
    <col min="9" max="13" width="11.42578125" hidden="1" customWidth="1"/>
    <col min="14" max="14" width="11.42578125" customWidth="1"/>
  </cols>
  <sheetData>
    <row r="1" spans="1:11" x14ac:dyDescent="0.2">
      <c r="A1" s="149"/>
      <c r="B1" s="149"/>
      <c r="C1" s="149"/>
      <c r="D1" s="149"/>
      <c r="E1" s="149"/>
      <c r="F1" s="149"/>
      <c r="G1" s="149"/>
      <c r="H1" s="149"/>
    </row>
    <row r="2" spans="1:11" ht="14.45" customHeight="1" x14ac:dyDescent="0.2">
      <c r="A2" s="884" t="s">
        <v>14</v>
      </c>
      <c r="B2" s="884"/>
      <c r="C2" s="884"/>
      <c r="D2" s="884"/>
      <c r="E2" s="884"/>
      <c r="F2" s="884"/>
      <c r="G2" s="884"/>
      <c r="H2" s="884"/>
    </row>
    <row r="3" spans="1:11" x14ac:dyDescent="0.2">
      <c r="A3" s="884" t="s">
        <v>43</v>
      </c>
      <c r="B3" s="884"/>
      <c r="C3" s="884"/>
      <c r="D3" s="884"/>
      <c r="E3" s="884"/>
      <c r="F3" s="884"/>
      <c r="G3" s="884"/>
      <c r="H3" s="884"/>
    </row>
    <row r="4" spans="1:11" x14ac:dyDescent="0.2">
      <c r="A4" s="1030" t="str">
        <f>CONCATENATE(gestion!$P$3,gestion!$Q$3,gestion!$P$4,gestion!$Q$4)</f>
        <v>Du  1 janvier 2019  au  31 décembre 2019</v>
      </c>
      <c r="B4" s="1030"/>
      <c r="C4" s="1030"/>
      <c r="D4" s="1030"/>
      <c r="E4" s="1030"/>
      <c r="F4" s="1030"/>
      <c r="G4" s="1030"/>
      <c r="H4" s="1030"/>
    </row>
    <row r="5" spans="1:11" x14ac:dyDescent="0.2">
      <c r="A5" s="79"/>
      <c r="B5" s="79"/>
      <c r="C5" s="79"/>
      <c r="D5" s="79"/>
      <c r="E5" s="79"/>
      <c r="F5" s="79"/>
      <c r="G5" s="79"/>
      <c r="H5" s="79"/>
    </row>
    <row r="6" spans="1:11" ht="15.75" x14ac:dyDescent="0.25">
      <c r="A6" s="59" t="s">
        <v>252</v>
      </c>
      <c r="B6" s="1031" t="str">
        <f>+gestion!B60</f>
        <v>PATINEUR OU PATINEUSE DE DANSES</v>
      </c>
      <c r="C6" s="1031"/>
      <c r="D6" s="1031"/>
      <c r="E6" s="1031"/>
      <c r="F6" s="59" t="str">
        <f>+gestion!B62</f>
        <v>ENTRE 11 ET 13 ANS</v>
      </c>
      <c r="G6" s="59"/>
      <c r="H6" s="59"/>
    </row>
    <row r="7" spans="1:11" x14ac:dyDescent="0.2">
      <c r="A7" s="79"/>
      <c r="B7" s="79"/>
      <c r="C7" s="79"/>
      <c r="D7" s="79"/>
      <c r="E7" s="79"/>
      <c r="F7" s="79"/>
      <c r="G7" s="79"/>
      <c r="H7" s="79"/>
    </row>
    <row r="8" spans="1:11" x14ac:dyDescent="0.2">
      <c r="A8" s="151"/>
      <c r="B8" s="1032" t="str">
        <f>+gestion!B143</f>
        <v>entre 11 et 13 ans au</v>
      </c>
      <c r="C8" s="1032"/>
      <c r="D8" s="1033">
        <f>+gestion!B4</f>
        <v>43830</v>
      </c>
      <c r="E8" s="1033"/>
      <c r="F8" s="151"/>
      <c r="G8" s="151"/>
      <c r="H8" s="151"/>
    </row>
    <row r="9" spans="1:11" x14ac:dyDescent="0.2">
      <c r="A9" s="1036" t="str">
        <f>+gestion!B145</f>
        <v>Chaque Club enverra 3 candidatures.</v>
      </c>
      <c r="B9" s="1036"/>
      <c r="C9" s="1036"/>
      <c r="D9" s="1036"/>
      <c r="E9" s="1036"/>
      <c r="F9" s="1036"/>
      <c r="G9" s="1036"/>
      <c r="H9" s="1036"/>
    </row>
    <row r="10" spans="1:11" x14ac:dyDescent="0.2">
      <c r="A10" s="79"/>
      <c r="B10" s="150"/>
      <c r="C10" s="150"/>
      <c r="D10" s="150"/>
      <c r="E10" s="79"/>
      <c r="F10" s="150"/>
      <c r="G10" s="150"/>
      <c r="H10" s="79"/>
    </row>
    <row r="11" spans="1:11" x14ac:dyDescent="0.2">
      <c r="A11" s="163" t="s">
        <v>48</v>
      </c>
      <c r="B11" s="1022"/>
      <c r="C11" s="1022"/>
      <c r="D11" s="1022"/>
      <c r="E11" s="163" t="s">
        <v>51</v>
      </c>
      <c r="F11" s="1022"/>
      <c r="G11" s="1022"/>
      <c r="H11" s="1022"/>
      <c r="I11" s="16"/>
      <c r="J11" s="16"/>
      <c r="K11" s="15"/>
    </row>
    <row r="12" spans="1:11" x14ac:dyDescent="0.2">
      <c r="A12" s="163" t="s">
        <v>74</v>
      </c>
      <c r="B12" s="1022"/>
      <c r="C12" s="1022"/>
      <c r="D12" s="1022"/>
      <c r="E12" s="163" t="s">
        <v>13</v>
      </c>
      <c r="F12" s="1022"/>
      <c r="G12" s="1022"/>
      <c r="H12" s="1022"/>
      <c r="I12" s="16"/>
      <c r="J12" s="16"/>
      <c r="K12" s="15"/>
    </row>
    <row r="13" spans="1:11" x14ac:dyDescent="0.2">
      <c r="A13" s="152"/>
      <c r="B13" s="1034"/>
      <c r="C13" s="1034"/>
      <c r="D13" s="959"/>
      <c r="E13" s="959"/>
      <c r="F13" s="1035"/>
      <c r="G13" s="1035"/>
      <c r="H13" s="153"/>
      <c r="I13" s="15"/>
      <c r="J13" s="15"/>
      <c r="K13" s="15"/>
    </row>
    <row r="14" spans="1:11" x14ac:dyDescent="0.2">
      <c r="A14" s="152" t="s">
        <v>50</v>
      </c>
      <c r="B14" s="962" t="str">
        <f>+'données a remplir'!$F$7</f>
        <v/>
      </c>
      <c r="C14" s="962"/>
      <c r="D14" s="962"/>
      <c r="E14" s="163" t="s">
        <v>117</v>
      </c>
      <c r="F14" s="962" t="str">
        <f>+'données a remplir'!$F$6</f>
        <v/>
      </c>
      <c r="G14" s="962"/>
      <c r="H14" s="962"/>
      <c r="I14" s="16"/>
      <c r="J14" s="16"/>
      <c r="K14" s="15"/>
    </row>
    <row r="15" spans="1:11" x14ac:dyDescent="0.2">
      <c r="A15" s="79"/>
      <c r="B15" s="79"/>
      <c r="C15" s="79"/>
      <c r="D15" s="79"/>
      <c r="E15" s="79"/>
      <c r="F15" s="164"/>
      <c r="G15" s="79"/>
      <c r="H15" s="79"/>
      <c r="I15" s="7"/>
      <c r="J15" s="7"/>
      <c r="K15" s="7"/>
    </row>
    <row r="16" spans="1:11" x14ac:dyDescent="0.2">
      <c r="A16" s="79"/>
      <c r="B16" s="79"/>
      <c r="C16" s="79"/>
      <c r="D16" s="79"/>
      <c r="E16" s="79"/>
      <c r="F16" s="79"/>
      <c r="G16" s="79"/>
      <c r="H16" s="79"/>
    </row>
    <row r="17" spans="1:12" x14ac:dyDescent="0.2">
      <c r="A17" s="79"/>
      <c r="B17" s="79"/>
      <c r="C17" s="79"/>
      <c r="D17" s="79"/>
      <c r="E17" s="79"/>
      <c r="F17" s="79"/>
      <c r="G17" s="79"/>
      <c r="H17" s="79"/>
    </row>
    <row r="18" spans="1:12" x14ac:dyDescent="0.2">
      <c r="A18" s="79"/>
      <c r="B18" s="79"/>
      <c r="C18" s="79"/>
      <c r="D18" s="79"/>
      <c r="E18" s="79"/>
      <c r="F18" s="79"/>
      <c r="G18" s="79"/>
      <c r="H18" s="79"/>
    </row>
    <row r="19" spans="1:12" x14ac:dyDescent="0.2">
      <c r="A19" s="3" t="s">
        <v>37</v>
      </c>
      <c r="B19" s="3" t="s">
        <v>38</v>
      </c>
      <c r="C19" s="3" t="s">
        <v>39</v>
      </c>
      <c r="D19" s="3" t="s">
        <v>38</v>
      </c>
      <c r="E19" s="3" t="s">
        <v>37</v>
      </c>
      <c r="F19" s="3" t="s">
        <v>38</v>
      </c>
      <c r="G19" s="3" t="s">
        <v>39</v>
      </c>
      <c r="H19" s="3" t="s">
        <v>38</v>
      </c>
    </row>
    <row r="20" spans="1:12" x14ac:dyDescent="0.2">
      <c r="A20" s="165" t="str">
        <f>+gestion!B89</f>
        <v>Star 1 - Élément</v>
      </c>
      <c r="B20" s="166">
        <f>+gestion!H89</f>
        <v>0.5</v>
      </c>
      <c r="C20" s="167"/>
      <c r="D20" s="168" t="str">
        <f>IF(J20=0,"",J20)</f>
        <v/>
      </c>
      <c r="E20" s="165" t="str">
        <f>+gestion!B107</f>
        <v>SA - Paso doble</v>
      </c>
      <c r="F20" s="166">
        <f>+gestion!H107</f>
        <v>1</v>
      </c>
      <c r="G20" s="167"/>
      <c r="H20" s="168" t="str">
        <f>IF(L20=0,"",L20)</f>
        <v/>
      </c>
      <c r="I20" s="17">
        <f>IF(C20&gt;0.1,B20,0)</f>
        <v>0</v>
      </c>
      <c r="J20" s="17">
        <f>+I20</f>
        <v>0</v>
      </c>
      <c r="K20" s="8">
        <f t="shared" ref="K20:K37" si="0">IF(G20&gt;0.1,F20,0)</f>
        <v>0</v>
      </c>
      <c r="L20" s="63">
        <f>+K20</f>
        <v>0</v>
      </c>
    </row>
    <row r="21" spans="1:12" x14ac:dyDescent="0.2">
      <c r="A21" s="165" t="str">
        <f>+gestion!B90</f>
        <v>Star 2 - Valse hollandaise (2a)</v>
      </c>
      <c r="B21" s="166">
        <f>+gestion!H90</f>
        <v>0.5</v>
      </c>
      <c r="C21" s="167"/>
      <c r="D21" s="168" t="str">
        <f t="shared" ref="D21:D37" si="1">IF(J21=0,"",J21)</f>
        <v/>
      </c>
      <c r="E21" s="165" t="str">
        <f>+gestion!B108</f>
        <v>SA - Valse Starlight</v>
      </c>
      <c r="F21" s="166">
        <f>+gestion!H108</f>
        <v>1</v>
      </c>
      <c r="G21" s="167"/>
      <c r="H21" s="168" t="str">
        <f t="shared" ref="H21:H38" si="2">IF(L21=0,"",L21)</f>
        <v/>
      </c>
      <c r="I21" s="17">
        <f t="shared" ref="I21:I37" si="3">IF(C21&gt;0.1,B21,0)</f>
        <v>0</v>
      </c>
      <c r="J21" s="17">
        <f t="shared" ref="J21:J37" si="4">+I21</f>
        <v>0</v>
      </c>
      <c r="K21" s="8">
        <f t="shared" si="0"/>
        <v>0</v>
      </c>
      <c r="L21" s="63">
        <f t="shared" ref="L21:L37" si="5">+K21</f>
        <v>0</v>
      </c>
    </row>
    <row r="22" spans="1:12" x14ac:dyDescent="0.2">
      <c r="A22" s="165" t="str">
        <f>+gestion!B91</f>
        <v>Star 2 - Tango Canasta (2b)</v>
      </c>
      <c r="B22" s="166">
        <f>+gestion!H91</f>
        <v>0.5</v>
      </c>
      <c r="C22" s="167"/>
      <c r="D22" s="168" t="str">
        <f t="shared" si="1"/>
        <v/>
      </c>
      <c r="E22" s="165" t="str">
        <f>+gestion!B109</f>
        <v>SA - Blues</v>
      </c>
      <c r="F22" s="166">
        <f>+gestion!H109</f>
        <v>1</v>
      </c>
      <c r="G22" s="167"/>
      <c r="H22" s="168" t="str">
        <f t="shared" si="2"/>
        <v/>
      </c>
      <c r="I22" s="17">
        <f t="shared" si="3"/>
        <v>0</v>
      </c>
      <c r="J22" s="17">
        <f t="shared" si="4"/>
        <v>0</v>
      </c>
      <c r="K22" s="8">
        <f t="shared" si="0"/>
        <v>0</v>
      </c>
      <c r="L22" s="63">
        <f t="shared" si="5"/>
        <v>0</v>
      </c>
    </row>
    <row r="23" spans="1:12" x14ac:dyDescent="0.2">
      <c r="A23" s="165" t="str">
        <f>+gestion!B92</f>
        <v>Star 3 - Baby blues (3a)</v>
      </c>
      <c r="B23" s="166">
        <f>+gestion!H92</f>
        <v>0.6</v>
      </c>
      <c r="C23" s="167"/>
      <c r="D23" s="168" t="str">
        <f t="shared" si="1"/>
        <v/>
      </c>
      <c r="E23" s="165" t="str">
        <f>+gestion!B110</f>
        <v>SA - Kilian</v>
      </c>
      <c r="F23" s="166">
        <f>+gestion!H110</f>
        <v>1</v>
      </c>
      <c r="G23" s="167"/>
      <c r="H23" s="168" t="str">
        <f t="shared" si="2"/>
        <v/>
      </c>
      <c r="I23" s="17">
        <f t="shared" si="3"/>
        <v>0</v>
      </c>
      <c r="J23" s="17">
        <f t="shared" si="4"/>
        <v>0</v>
      </c>
      <c r="K23" s="8">
        <f t="shared" si="0"/>
        <v>0</v>
      </c>
      <c r="L23" s="63">
        <f t="shared" si="5"/>
        <v>0</v>
      </c>
    </row>
    <row r="24" spans="1:12" x14ac:dyDescent="0.2">
      <c r="A24" s="165" t="str">
        <f>+gestion!B93</f>
        <v>Star 3 - Élément (3b)</v>
      </c>
      <c r="B24" s="166">
        <f>+gestion!H93</f>
        <v>0.6</v>
      </c>
      <c r="C24" s="167"/>
      <c r="D24" s="168" t="str">
        <f t="shared" si="1"/>
        <v/>
      </c>
      <c r="E24" s="165" t="str">
        <f>+gestion!B111</f>
        <v>SA - Cha cha Congelado</v>
      </c>
      <c r="F24" s="166">
        <f>+gestion!H111</f>
        <v>1</v>
      </c>
      <c r="G24" s="167"/>
      <c r="H24" s="168" t="str">
        <f t="shared" si="2"/>
        <v/>
      </c>
      <c r="I24" s="17">
        <f t="shared" si="3"/>
        <v>0</v>
      </c>
      <c r="J24" s="17">
        <f t="shared" si="4"/>
        <v>0</v>
      </c>
      <c r="K24" s="8">
        <f t="shared" si="0"/>
        <v>0</v>
      </c>
      <c r="L24" s="63">
        <f t="shared" si="5"/>
        <v>0</v>
      </c>
    </row>
    <row r="25" spans="1:12" x14ac:dyDescent="0.2">
      <c r="A25" s="165" t="str">
        <f>+gestion!B94</f>
        <v>Star 3 - Danses créatives</v>
      </c>
      <c r="B25" s="166">
        <f>+gestion!H94</f>
        <v>0.6</v>
      </c>
      <c r="C25" s="167"/>
      <c r="D25" s="168" t="str">
        <f t="shared" si="1"/>
        <v/>
      </c>
      <c r="E25" s="165" t="str">
        <f>+gestion!B112</f>
        <v>SA - Danse créative</v>
      </c>
      <c r="F25" s="166">
        <f>+gestion!H112</f>
        <v>1</v>
      </c>
      <c r="G25" s="167"/>
      <c r="H25" s="168" t="str">
        <f t="shared" si="2"/>
        <v/>
      </c>
      <c r="I25" s="17">
        <f t="shared" si="3"/>
        <v>0</v>
      </c>
      <c r="J25" s="17">
        <f t="shared" si="4"/>
        <v>0</v>
      </c>
      <c r="K25" s="8">
        <f t="shared" si="0"/>
        <v>0</v>
      </c>
      <c r="L25" s="63">
        <f t="shared" si="5"/>
        <v>0</v>
      </c>
    </row>
    <row r="26" spans="1:12" x14ac:dyDescent="0.2">
      <c r="A26" s="165" t="str">
        <f>+gestion!B95</f>
        <v>Star 4 - Danse Tango (4b)</v>
      </c>
      <c r="B26" s="166">
        <f>+gestion!H95</f>
        <v>0.7</v>
      </c>
      <c r="C26" s="167"/>
      <c r="D26" s="168" t="str">
        <f t="shared" si="1"/>
        <v/>
      </c>
      <c r="E26" s="165" t="str">
        <f>+gestion!B113</f>
        <v>OR - Valse Viennoise</v>
      </c>
      <c r="F26" s="166">
        <f>+gestion!H113</f>
        <v>1.5</v>
      </c>
      <c r="G26" s="167"/>
      <c r="H26" s="168" t="str">
        <f t="shared" si="2"/>
        <v/>
      </c>
      <c r="I26" s="17">
        <f t="shared" si="3"/>
        <v>0</v>
      </c>
      <c r="J26" s="17">
        <f t="shared" si="4"/>
        <v>0</v>
      </c>
      <c r="K26" s="8">
        <f t="shared" si="0"/>
        <v>0</v>
      </c>
      <c r="L26" s="63">
        <f t="shared" si="5"/>
        <v>0</v>
      </c>
    </row>
    <row r="27" spans="1:12" x14ac:dyDescent="0.2">
      <c r="A27" s="165" t="str">
        <f>+gestion!B96</f>
        <v>Star 4 - Danse Swing (4a)</v>
      </c>
      <c r="B27" s="166">
        <f>+gestion!H96</f>
        <v>0.7</v>
      </c>
      <c r="C27" s="167"/>
      <c r="D27" s="168" t="str">
        <f t="shared" si="1"/>
        <v/>
      </c>
      <c r="E27" s="165" t="str">
        <f>+gestion!B114</f>
        <v>OR - Valse Westminster</v>
      </c>
      <c r="F27" s="166">
        <f>+gestion!H114</f>
        <v>1.5</v>
      </c>
      <c r="G27" s="167"/>
      <c r="H27" s="168" t="str">
        <f t="shared" si="2"/>
        <v/>
      </c>
      <c r="I27" s="17">
        <f t="shared" si="3"/>
        <v>0</v>
      </c>
      <c r="J27" s="17">
        <f t="shared" si="4"/>
        <v>0</v>
      </c>
      <c r="K27" s="8">
        <f t="shared" si="0"/>
        <v>0</v>
      </c>
      <c r="L27" s="63">
        <f t="shared" si="5"/>
        <v>0</v>
      </c>
    </row>
    <row r="28" spans="1:12" x14ac:dyDescent="0.2">
      <c r="A28" s="165" t="str">
        <f>+gestion!B97</f>
        <v>Star 5 - Valse Willow (5a)</v>
      </c>
      <c r="B28" s="166">
        <f>+gestion!H97</f>
        <v>0.7</v>
      </c>
      <c r="C28" s="167"/>
      <c r="D28" s="168" t="str">
        <f t="shared" si="1"/>
        <v/>
      </c>
      <c r="E28" s="165" t="str">
        <f>+gestion!B115</f>
        <v>OR - Quickstep</v>
      </c>
      <c r="F28" s="166">
        <f>+gestion!H115</f>
        <v>1.5</v>
      </c>
      <c r="G28" s="167"/>
      <c r="H28" s="168" t="str">
        <f t="shared" si="2"/>
        <v/>
      </c>
      <c r="I28" s="17">
        <f t="shared" si="3"/>
        <v>0</v>
      </c>
      <c r="J28" s="17">
        <f t="shared" si="4"/>
        <v>0</v>
      </c>
      <c r="K28" s="8">
        <f t="shared" si="0"/>
        <v>0</v>
      </c>
      <c r="L28" s="63">
        <f t="shared" si="5"/>
        <v>0</v>
      </c>
    </row>
    <row r="29" spans="1:12" x14ac:dyDescent="0.2">
      <c r="A29" s="165" t="str">
        <f>+gestion!B98</f>
        <v>Star 5 - Éléments (5b)</v>
      </c>
      <c r="B29" s="166">
        <f>+gestion!H98</f>
        <v>0.7</v>
      </c>
      <c r="C29" s="167"/>
      <c r="D29" s="168" t="str">
        <f t="shared" si="1"/>
        <v/>
      </c>
      <c r="E29" s="165" t="str">
        <f>+gestion!B116</f>
        <v>OR - Tango Argentin</v>
      </c>
      <c r="F29" s="166">
        <f>+gestion!H116</f>
        <v>1.5</v>
      </c>
      <c r="G29" s="167"/>
      <c r="H29" s="168" t="str">
        <f t="shared" si="2"/>
        <v/>
      </c>
      <c r="I29" s="17">
        <f t="shared" si="3"/>
        <v>0</v>
      </c>
      <c r="J29" s="17">
        <f t="shared" si="4"/>
        <v>0</v>
      </c>
      <c r="K29" s="8">
        <f t="shared" si="0"/>
        <v>0</v>
      </c>
      <c r="L29" s="63">
        <f t="shared" si="5"/>
        <v>0</v>
      </c>
    </row>
    <row r="30" spans="1:12" x14ac:dyDescent="0.2">
      <c r="A30" s="165" t="str">
        <f>+gestion!B99</f>
        <v>SB - Ten-Fox</v>
      </c>
      <c r="B30" s="166">
        <f>+gestion!H99</f>
        <v>0.8</v>
      </c>
      <c r="C30" s="167"/>
      <c r="D30" s="168" t="str">
        <f t="shared" si="1"/>
        <v/>
      </c>
      <c r="E30" s="165" t="str">
        <f>+gestion!B117</f>
        <v>OR - Samba Argentin</v>
      </c>
      <c r="F30" s="166">
        <f>+gestion!H117</f>
        <v>1.5</v>
      </c>
      <c r="G30" s="167"/>
      <c r="H30" s="168" t="str">
        <f t="shared" si="2"/>
        <v/>
      </c>
      <c r="I30" s="17">
        <f t="shared" si="3"/>
        <v>0</v>
      </c>
      <c r="J30" s="17">
        <f t="shared" si="4"/>
        <v>0</v>
      </c>
      <c r="K30" s="8">
        <f t="shared" si="0"/>
        <v>0</v>
      </c>
      <c r="L30" s="63">
        <f t="shared" si="5"/>
        <v>0</v>
      </c>
    </row>
    <row r="31" spans="1:12" x14ac:dyDescent="0.2">
      <c r="A31" s="165" t="str">
        <f>+gestion!B100</f>
        <v>SB - Fourteenstep</v>
      </c>
      <c r="B31" s="166">
        <f>+gestion!H100</f>
        <v>0.8</v>
      </c>
      <c r="C31" s="167"/>
      <c r="D31" s="168" t="str">
        <f t="shared" si="1"/>
        <v/>
      </c>
      <c r="E31" s="165" t="str">
        <f>+gestion!B118</f>
        <v>OR - Danse créative</v>
      </c>
      <c r="F31" s="166">
        <f>+gestion!H118</f>
        <v>1.5</v>
      </c>
      <c r="G31" s="167"/>
      <c r="H31" s="168" t="str">
        <f t="shared" si="2"/>
        <v/>
      </c>
      <c r="I31" s="17">
        <f t="shared" si="3"/>
        <v>0</v>
      </c>
      <c r="J31" s="17">
        <f t="shared" si="4"/>
        <v>0</v>
      </c>
      <c r="K31" s="8">
        <f t="shared" si="0"/>
        <v>0</v>
      </c>
      <c r="L31" s="63">
        <f t="shared" si="5"/>
        <v>0</v>
      </c>
    </row>
    <row r="32" spans="1:12" x14ac:dyDescent="0.2">
      <c r="A32" s="165" t="str">
        <f>+gestion!B101</f>
        <v>SB - Valse européenne</v>
      </c>
      <c r="B32" s="166">
        <f>+gestion!H101</f>
        <v>0.8</v>
      </c>
      <c r="C32" s="167"/>
      <c r="D32" s="168" t="str">
        <f t="shared" si="1"/>
        <v/>
      </c>
      <c r="E32" s="165" t="str">
        <f>+gestion!B119</f>
        <v>DI - Valse Ravensburger</v>
      </c>
      <c r="F32" s="166">
        <f>+gestion!H119</f>
        <v>2</v>
      </c>
      <c r="G32" s="167"/>
      <c r="H32" s="168" t="str">
        <f t="shared" si="2"/>
        <v/>
      </c>
      <c r="I32" s="17">
        <f t="shared" si="3"/>
        <v>0</v>
      </c>
      <c r="J32" s="17">
        <f t="shared" si="4"/>
        <v>0</v>
      </c>
      <c r="K32" s="8">
        <f t="shared" si="0"/>
        <v>0</v>
      </c>
      <c r="L32" s="63">
        <f t="shared" si="5"/>
        <v>0</v>
      </c>
    </row>
    <row r="33" spans="1:13" x14ac:dyDescent="0.2">
      <c r="A33" s="165" t="str">
        <f>+gestion!B102</f>
        <v>SB - Danse créative bronze</v>
      </c>
      <c r="B33" s="166">
        <f>+gestion!H102</f>
        <v>0.8</v>
      </c>
      <c r="C33" s="167"/>
      <c r="D33" s="168" t="str">
        <f t="shared" si="1"/>
        <v/>
      </c>
      <c r="E33" s="165" t="str">
        <f>+gestion!B120</f>
        <v>DI - Tango Romantica</v>
      </c>
      <c r="F33" s="166">
        <f>+gestion!H120</f>
        <v>2</v>
      </c>
      <c r="G33" s="167"/>
      <c r="H33" s="168" t="str">
        <f t="shared" si="2"/>
        <v/>
      </c>
      <c r="I33" s="17">
        <f t="shared" si="3"/>
        <v>0</v>
      </c>
      <c r="J33" s="17">
        <f t="shared" si="4"/>
        <v>0</v>
      </c>
      <c r="K33" s="8">
        <f t="shared" si="0"/>
        <v>0</v>
      </c>
      <c r="L33" s="63">
        <f t="shared" si="5"/>
        <v>0</v>
      </c>
    </row>
    <row r="34" spans="1:13" x14ac:dyDescent="0.2">
      <c r="A34" s="165" t="str">
        <f>+gestion!B103</f>
        <v>JA - Fox-trot de Keats</v>
      </c>
      <c r="B34" s="166">
        <f>+gestion!H103</f>
        <v>0.9</v>
      </c>
      <c r="C34" s="167"/>
      <c r="D34" s="168" t="str">
        <f t="shared" si="1"/>
        <v/>
      </c>
      <c r="E34" s="165" t="str">
        <f>+gestion!B121</f>
        <v>DI - Polka Yankee</v>
      </c>
      <c r="F34" s="166">
        <f>+gestion!H121</f>
        <v>2</v>
      </c>
      <c r="G34" s="167"/>
      <c r="H34" s="168" t="str">
        <f t="shared" si="2"/>
        <v/>
      </c>
      <c r="I34" s="17">
        <f t="shared" si="3"/>
        <v>0</v>
      </c>
      <c r="J34" s="17">
        <f t="shared" si="4"/>
        <v>0</v>
      </c>
      <c r="K34" s="8">
        <f t="shared" si="0"/>
        <v>0</v>
      </c>
      <c r="L34" s="63">
        <f t="shared" si="5"/>
        <v>0</v>
      </c>
    </row>
    <row r="35" spans="1:13" x14ac:dyDescent="0.2">
      <c r="A35" s="165" t="str">
        <f>+gestion!B104</f>
        <v>JA - Tango Harris</v>
      </c>
      <c r="B35" s="166">
        <f>+gestion!H104</f>
        <v>0.9</v>
      </c>
      <c r="C35" s="167"/>
      <c r="D35" s="168" t="str">
        <f t="shared" si="1"/>
        <v/>
      </c>
      <c r="E35" s="165" t="str">
        <f>+gestion!B122</f>
        <v>DI - Rumba</v>
      </c>
      <c r="F35" s="166">
        <f>+gestion!H122</f>
        <v>2</v>
      </c>
      <c r="G35" s="167"/>
      <c r="H35" s="168" t="str">
        <f t="shared" si="2"/>
        <v/>
      </c>
      <c r="I35" s="17">
        <f t="shared" si="3"/>
        <v>0</v>
      </c>
      <c r="J35" s="17">
        <f t="shared" si="4"/>
        <v>0</v>
      </c>
      <c r="K35" s="8">
        <f t="shared" si="0"/>
        <v>0</v>
      </c>
      <c r="L35" s="63">
        <f t="shared" si="5"/>
        <v>0</v>
      </c>
    </row>
    <row r="36" spans="1:13" x14ac:dyDescent="0.2">
      <c r="A36" s="165" t="str">
        <f>+gestion!B105</f>
        <v>JA - Valse Américaine</v>
      </c>
      <c r="B36" s="166">
        <f>+gestion!H105</f>
        <v>0.9</v>
      </c>
      <c r="C36" s="167"/>
      <c r="D36" s="168" t="str">
        <f t="shared" si="1"/>
        <v/>
      </c>
      <c r="E36" s="165" t="str">
        <f>+gestion!B123</f>
        <v>DI - Valse Autrichienne</v>
      </c>
      <c r="F36" s="166">
        <f>+gestion!H123</f>
        <v>2</v>
      </c>
      <c r="G36" s="169"/>
      <c r="H36" s="168" t="str">
        <f t="shared" si="2"/>
        <v/>
      </c>
      <c r="I36" s="17">
        <f t="shared" si="3"/>
        <v>0</v>
      </c>
      <c r="J36" s="17">
        <f t="shared" si="4"/>
        <v>0</v>
      </c>
      <c r="K36" s="8">
        <f t="shared" si="0"/>
        <v>0</v>
      </c>
      <c r="L36" s="63">
        <f t="shared" si="5"/>
        <v>0</v>
      </c>
    </row>
    <row r="37" spans="1:13" x14ac:dyDescent="0.2">
      <c r="A37" s="165" t="str">
        <f>+gestion!B106</f>
        <v>JA - Rocker Fox-Trot</v>
      </c>
      <c r="B37" s="166">
        <f>+gestion!H106</f>
        <v>0.9</v>
      </c>
      <c r="C37" s="167"/>
      <c r="D37" s="168" t="str">
        <f t="shared" si="1"/>
        <v/>
      </c>
      <c r="E37" s="165" t="str">
        <f>+gestion!B124</f>
        <v>DI - Valse or</v>
      </c>
      <c r="F37" s="166">
        <f>+gestion!H124</f>
        <v>2</v>
      </c>
      <c r="G37" s="167"/>
      <c r="H37" s="168" t="str">
        <f t="shared" si="2"/>
        <v/>
      </c>
      <c r="I37" s="17">
        <f t="shared" si="3"/>
        <v>0</v>
      </c>
      <c r="J37" s="17">
        <f t="shared" si="4"/>
        <v>0</v>
      </c>
      <c r="K37" s="8">
        <f t="shared" si="0"/>
        <v>0</v>
      </c>
      <c r="L37" s="63">
        <f t="shared" si="5"/>
        <v>0</v>
      </c>
    </row>
    <row r="38" spans="1:13" x14ac:dyDescent="0.2">
      <c r="A38" s="1028"/>
      <c r="B38" s="1029"/>
      <c r="C38" s="65" t="s">
        <v>15</v>
      </c>
      <c r="D38" s="66" t="str">
        <f>IF(J38=0,"",J38)</f>
        <v/>
      </c>
      <c r="E38" s="67"/>
      <c r="F38" s="67"/>
      <c r="G38" s="65" t="s">
        <v>15</v>
      </c>
      <c r="H38" s="66" t="str">
        <f t="shared" si="2"/>
        <v/>
      </c>
      <c r="J38" s="11">
        <f>SUM(J20:J37)</f>
        <v>0</v>
      </c>
      <c r="L38" s="11">
        <f>+L20+L21+L22+L23+L24+L26+L25+L27+L28+L29+L30+L31+L32+L33+L34+L35+L36+L37</f>
        <v>0</v>
      </c>
    </row>
    <row r="39" spans="1:13" x14ac:dyDescent="0.2">
      <c r="A39" s="156"/>
      <c r="B39" s="170"/>
      <c r="C39" s="150"/>
      <c r="D39" s="150"/>
      <c r="E39" s="79"/>
      <c r="F39" s="79"/>
      <c r="G39" s="171"/>
      <c r="H39" s="158"/>
    </row>
    <row r="40" spans="1:13" x14ac:dyDescent="0.2">
      <c r="A40" s="161"/>
      <c r="B40" s="157"/>
      <c r="C40" s="79"/>
      <c r="D40" s="79"/>
      <c r="E40" s="161"/>
      <c r="F40" s="157"/>
      <c r="G40" s="150"/>
      <c r="H40" s="150"/>
    </row>
    <row r="41" spans="1:13" x14ac:dyDescent="0.2">
      <c r="A41" s="79"/>
      <c r="B41" s="79"/>
      <c r="C41" s="79"/>
      <c r="D41" s="79"/>
      <c r="E41" s="79"/>
      <c r="F41" s="79"/>
      <c r="G41" s="79"/>
      <c r="H41" s="79"/>
    </row>
    <row r="42" spans="1:13" ht="15.75" x14ac:dyDescent="0.25">
      <c r="A42" s="79"/>
      <c r="B42" s="79"/>
      <c r="C42" s="79"/>
      <c r="D42" s="79"/>
      <c r="E42" s="14" t="s">
        <v>16</v>
      </c>
      <c r="F42" s="1025" t="str">
        <f>IF(L42=0,"",L42)</f>
        <v/>
      </c>
      <c r="G42" s="1026"/>
      <c r="H42" s="79"/>
      <c r="L42" s="1025">
        <f>+J38+L38</f>
        <v>0</v>
      </c>
      <c r="M42" s="1026"/>
    </row>
    <row r="43" spans="1:13" x14ac:dyDescent="0.2">
      <c r="A43" s="79"/>
      <c r="B43" s="79"/>
      <c r="C43" s="79"/>
      <c r="D43" s="79"/>
      <c r="E43" s="79"/>
      <c r="F43" s="79"/>
      <c r="G43" s="162"/>
      <c r="H43" s="79"/>
    </row>
    <row r="44" spans="1:13" x14ac:dyDescent="0.2">
      <c r="A44" s="79"/>
      <c r="B44" s="79"/>
      <c r="C44" s="79"/>
      <c r="D44" s="79"/>
      <c r="E44" s="79"/>
      <c r="F44" s="79"/>
      <c r="G44" s="79"/>
      <c r="H44" s="79"/>
    </row>
    <row r="45" spans="1:13" x14ac:dyDescent="0.2">
      <c r="A45" s="1027" t="str">
        <f>+gestion!B81</f>
        <v>N.B. :  Joindre une copie très lisible des parties du sommaire de test ou de la certification.</v>
      </c>
      <c r="B45" s="1027"/>
      <c r="C45" s="1027"/>
      <c r="D45" s="1027"/>
      <c r="E45" s="1027"/>
      <c r="F45" s="1027"/>
      <c r="G45" s="1027"/>
      <c r="H45" s="1027"/>
      <c r="I45" s="12"/>
      <c r="J45" s="12"/>
      <c r="K45" s="12"/>
    </row>
    <row r="46" spans="1:13" x14ac:dyDescent="0.2">
      <c r="A46" s="161"/>
      <c r="B46" s="161"/>
      <c r="C46" s="161"/>
      <c r="D46" s="150"/>
      <c r="E46" s="79"/>
      <c r="F46" s="79"/>
      <c r="G46" s="79"/>
      <c r="H46" s="79"/>
    </row>
    <row r="47" spans="1:13" x14ac:dyDescent="0.2">
      <c r="A47" s="161"/>
      <c r="B47" s="154"/>
      <c r="C47" s="161"/>
      <c r="D47" s="150"/>
      <c r="E47" s="79"/>
      <c r="F47" s="79"/>
      <c r="G47" s="79"/>
      <c r="H47" s="79"/>
    </row>
    <row r="48" spans="1:13" x14ac:dyDescent="0.2">
      <c r="A48" s="150"/>
      <c r="B48" s="859" t="s">
        <v>52</v>
      </c>
      <c r="C48" s="859"/>
      <c r="D48" s="859"/>
      <c r="E48" s="1024" t="str">
        <f>+'données a remplir'!F8</f>
        <v/>
      </c>
      <c r="F48" s="1024"/>
      <c r="G48" s="1024"/>
      <c r="H48" s="1024"/>
    </row>
    <row r="49" spans="1:8" ht="15.75" x14ac:dyDescent="0.25">
      <c r="A49" s="159"/>
      <c r="B49" s="160"/>
      <c r="C49" s="162"/>
      <c r="D49" s="161"/>
      <c r="E49" s="162"/>
      <c r="F49" s="162"/>
      <c r="G49" s="162"/>
      <c r="H49" s="161"/>
    </row>
    <row r="50" spans="1:8" ht="15.75" x14ac:dyDescent="0.25">
      <c r="A50" s="159"/>
      <c r="B50" s="859" t="s">
        <v>53</v>
      </c>
      <c r="C50" s="859"/>
      <c r="D50" s="859"/>
      <c r="E50" s="1024" t="str">
        <f>+'données a remplir'!F9</f>
        <v/>
      </c>
      <c r="F50" s="1024"/>
      <c r="G50" s="1024"/>
      <c r="H50" s="1024"/>
    </row>
    <row r="51" spans="1:8" x14ac:dyDescent="0.2">
      <c r="A51" s="150"/>
      <c r="B51" s="160"/>
      <c r="C51" s="162"/>
      <c r="D51" s="161"/>
      <c r="E51" s="162"/>
      <c r="F51" s="162"/>
      <c r="G51" s="162"/>
      <c r="H51" s="161"/>
    </row>
    <row r="52" spans="1:8" x14ac:dyDescent="0.2">
      <c r="A52" s="150"/>
      <c r="B52" s="859" t="s">
        <v>54</v>
      </c>
      <c r="C52" s="859"/>
      <c r="D52" s="859"/>
      <c r="E52" s="1023" t="str">
        <f>+'données a remplir'!F10</f>
        <v/>
      </c>
      <c r="F52" s="1024"/>
      <c r="G52" s="1024"/>
      <c r="H52" s="1024"/>
    </row>
    <row r="53" spans="1:8" x14ac:dyDescent="0.2">
      <c r="A53" s="79"/>
      <c r="B53" s="79"/>
      <c r="C53" s="79"/>
      <c r="D53" s="79"/>
      <c r="E53" s="79"/>
      <c r="F53" s="79"/>
      <c r="G53" s="79"/>
      <c r="H53" s="79"/>
    </row>
    <row r="54" spans="1:8" ht="26.25" customHeight="1" x14ac:dyDescent="0.2">
      <c r="A54" s="150"/>
      <c r="B54" s="150"/>
      <c r="C54" s="150"/>
      <c r="D54" s="150"/>
      <c r="E54" s="150"/>
      <c r="F54" s="150"/>
      <c r="G54" s="150"/>
      <c r="H54" s="150"/>
    </row>
    <row r="55" spans="1:8" x14ac:dyDescent="0.2">
      <c r="A55"/>
      <c r="B55"/>
      <c r="C55"/>
      <c r="D55"/>
      <c r="E55"/>
      <c r="F55"/>
      <c r="G55"/>
      <c r="H55"/>
    </row>
    <row r="56" spans="1:8" ht="28.5" customHeight="1" x14ac:dyDescent="0.2">
      <c r="A56"/>
      <c r="B56"/>
      <c r="C56"/>
      <c r="D56"/>
      <c r="E56"/>
      <c r="F56"/>
      <c r="G56"/>
      <c r="H56"/>
    </row>
    <row r="57" spans="1:8" x14ac:dyDescent="0.2">
      <c r="A57"/>
      <c r="B57"/>
      <c r="C57"/>
      <c r="D57"/>
      <c r="E57"/>
      <c r="F57"/>
      <c r="G57"/>
      <c r="H57"/>
    </row>
    <row r="58" spans="1:8" x14ac:dyDescent="0.2">
      <c r="A58"/>
      <c r="B58"/>
      <c r="C58"/>
      <c r="D58"/>
      <c r="E58"/>
      <c r="F58"/>
      <c r="G58"/>
      <c r="H58"/>
    </row>
    <row r="59" spans="1:8" x14ac:dyDescent="0.2">
      <c r="A59"/>
      <c r="B59"/>
      <c r="C59"/>
      <c r="D59"/>
      <c r="E59"/>
      <c r="F59"/>
      <c r="G59"/>
      <c r="H59"/>
    </row>
    <row r="60" spans="1:8" x14ac:dyDescent="0.2">
      <c r="A60"/>
      <c r="B60"/>
      <c r="C60"/>
      <c r="D60"/>
      <c r="E60"/>
      <c r="F60"/>
      <c r="G60"/>
      <c r="H60"/>
    </row>
    <row r="61" spans="1:8" x14ac:dyDescent="0.2">
      <c r="A61"/>
      <c r="B61"/>
      <c r="C61"/>
      <c r="D61"/>
      <c r="E61"/>
      <c r="F61"/>
      <c r="G61"/>
      <c r="H61"/>
    </row>
    <row r="62" spans="1:8" x14ac:dyDescent="0.2">
      <c r="A62"/>
      <c r="B62"/>
      <c r="C62"/>
      <c r="D62"/>
      <c r="E62"/>
      <c r="F62"/>
      <c r="G62"/>
      <c r="H62"/>
    </row>
    <row r="63" spans="1:8" x14ac:dyDescent="0.2">
      <c r="A63"/>
      <c r="B63"/>
      <c r="C63"/>
      <c r="D63"/>
      <c r="E63"/>
      <c r="F63"/>
      <c r="G63"/>
      <c r="H63"/>
    </row>
    <row r="64" spans="1:8" x14ac:dyDescent="0.2">
      <c r="A64"/>
      <c r="B64"/>
      <c r="C64"/>
      <c r="D64"/>
      <c r="E64"/>
      <c r="F64"/>
      <c r="G64"/>
      <c r="H64"/>
    </row>
    <row r="65" spans="1:8" x14ac:dyDescent="0.2">
      <c r="A65"/>
      <c r="B65"/>
      <c r="C65"/>
      <c r="D65"/>
      <c r="E65"/>
      <c r="F65"/>
      <c r="G65"/>
      <c r="H65"/>
    </row>
    <row r="66" spans="1:8" x14ac:dyDescent="0.2">
      <c r="A66"/>
      <c r="B66"/>
      <c r="C66"/>
      <c r="D66"/>
      <c r="E66"/>
      <c r="F66"/>
      <c r="G66"/>
      <c r="H66"/>
    </row>
    <row r="67" spans="1:8" x14ac:dyDescent="0.2">
      <c r="A67"/>
      <c r="B67"/>
      <c r="C67"/>
      <c r="D67"/>
      <c r="E67"/>
      <c r="F67"/>
      <c r="G67"/>
      <c r="H67"/>
    </row>
    <row r="68" spans="1:8" x14ac:dyDescent="0.2">
      <c r="A68"/>
      <c r="B68"/>
      <c r="C68"/>
      <c r="D68"/>
      <c r="E68"/>
      <c r="F68"/>
      <c r="G68"/>
      <c r="H68"/>
    </row>
    <row r="69" spans="1:8" x14ac:dyDescent="0.2">
      <c r="A69"/>
      <c r="B69"/>
      <c r="C69"/>
      <c r="D69"/>
      <c r="E69"/>
      <c r="F69"/>
      <c r="G69"/>
      <c r="H69"/>
    </row>
    <row r="70" spans="1:8" x14ac:dyDescent="0.2">
      <c r="A70"/>
      <c r="B70"/>
      <c r="C70"/>
      <c r="D70"/>
      <c r="E70"/>
      <c r="F70"/>
      <c r="G70"/>
      <c r="H70"/>
    </row>
    <row r="71" spans="1:8" x14ac:dyDescent="0.2">
      <c r="A71"/>
      <c r="B71"/>
      <c r="C71"/>
      <c r="D71"/>
      <c r="E71"/>
      <c r="F71"/>
      <c r="G71"/>
      <c r="H71"/>
    </row>
    <row r="72" spans="1:8" x14ac:dyDescent="0.2">
      <c r="A72"/>
      <c r="B72"/>
      <c r="C72"/>
      <c r="D72"/>
      <c r="E72"/>
      <c r="F72"/>
      <c r="G72"/>
      <c r="H72"/>
    </row>
    <row r="73" spans="1:8" x14ac:dyDescent="0.2">
      <c r="A73"/>
      <c r="B73"/>
      <c r="C73"/>
      <c r="D73"/>
      <c r="E73"/>
      <c r="F73"/>
      <c r="G73"/>
      <c r="H73"/>
    </row>
    <row r="74" spans="1:8" x14ac:dyDescent="0.2">
      <c r="A74"/>
      <c r="B74"/>
      <c r="C74"/>
      <c r="D74"/>
      <c r="E74"/>
      <c r="F74"/>
      <c r="G74"/>
      <c r="H74"/>
    </row>
    <row r="75" spans="1:8" x14ac:dyDescent="0.2">
      <c r="A75"/>
      <c r="B75"/>
      <c r="C75"/>
      <c r="D75"/>
      <c r="E75"/>
      <c r="F75"/>
      <c r="G75"/>
      <c r="H75"/>
    </row>
    <row r="76" spans="1:8" x14ac:dyDescent="0.2">
      <c r="A76"/>
      <c r="B76"/>
      <c r="C76"/>
      <c r="D76"/>
      <c r="E76"/>
      <c r="F76"/>
      <c r="G76"/>
      <c r="H76"/>
    </row>
    <row r="77" spans="1:8" x14ac:dyDescent="0.2">
      <c r="A77"/>
      <c r="B77"/>
      <c r="C77"/>
      <c r="D77"/>
      <c r="E77"/>
      <c r="F77"/>
      <c r="G77"/>
      <c r="H77"/>
    </row>
    <row r="78" spans="1:8" x14ac:dyDescent="0.2">
      <c r="A78"/>
      <c r="B78"/>
      <c r="C78"/>
      <c r="D78"/>
      <c r="E78"/>
      <c r="F78"/>
      <c r="G78"/>
      <c r="H78"/>
    </row>
    <row r="79" spans="1:8" x14ac:dyDescent="0.2">
      <c r="A79"/>
      <c r="B79"/>
      <c r="C79"/>
      <c r="D79"/>
      <c r="E79"/>
      <c r="F79"/>
      <c r="G79"/>
      <c r="H79"/>
    </row>
    <row r="80" spans="1:8" x14ac:dyDescent="0.2">
      <c r="A80"/>
      <c r="B80"/>
      <c r="C80"/>
      <c r="D80"/>
      <c r="E80"/>
      <c r="F80"/>
      <c r="G80"/>
      <c r="H80"/>
    </row>
    <row r="81" spans="1:8" x14ac:dyDescent="0.2">
      <c r="A81"/>
      <c r="B81"/>
      <c r="C81"/>
      <c r="D81"/>
      <c r="E81"/>
      <c r="F81"/>
      <c r="G81"/>
      <c r="H81"/>
    </row>
    <row r="82" spans="1:8" x14ac:dyDescent="0.2">
      <c r="A82"/>
      <c r="B82"/>
      <c r="C82"/>
      <c r="D82"/>
      <c r="E82"/>
      <c r="F82"/>
      <c r="G82"/>
      <c r="H82"/>
    </row>
    <row r="83" spans="1:8" x14ac:dyDescent="0.2">
      <c r="A83"/>
      <c r="B83"/>
      <c r="C83"/>
      <c r="D83"/>
      <c r="E83"/>
      <c r="F83"/>
      <c r="G83"/>
      <c r="H83"/>
    </row>
    <row r="84" spans="1:8" x14ac:dyDescent="0.2">
      <c r="A84"/>
      <c r="B84"/>
      <c r="C84"/>
      <c r="D84"/>
      <c r="E84"/>
      <c r="F84"/>
      <c r="G84"/>
      <c r="H84"/>
    </row>
    <row r="85" spans="1:8" x14ac:dyDescent="0.2">
      <c r="A85"/>
      <c r="B85"/>
      <c r="C85"/>
      <c r="D85"/>
      <c r="E85"/>
      <c r="F85"/>
      <c r="G85"/>
      <c r="H85"/>
    </row>
    <row r="86" spans="1:8" x14ac:dyDescent="0.2">
      <c r="A86"/>
      <c r="B86"/>
      <c r="C86"/>
      <c r="D86"/>
      <c r="E86"/>
      <c r="F86"/>
      <c r="G86"/>
      <c r="H86"/>
    </row>
    <row r="87" spans="1:8" x14ac:dyDescent="0.2">
      <c r="A87"/>
      <c r="B87"/>
      <c r="C87"/>
      <c r="D87"/>
      <c r="E87"/>
      <c r="F87"/>
      <c r="G87"/>
      <c r="H87"/>
    </row>
    <row r="88" spans="1:8" x14ac:dyDescent="0.2">
      <c r="A88"/>
      <c r="B88"/>
      <c r="C88"/>
      <c r="D88"/>
      <c r="E88"/>
      <c r="F88"/>
      <c r="G88"/>
      <c r="H88"/>
    </row>
    <row r="89" spans="1:8" x14ac:dyDescent="0.2">
      <c r="A89"/>
      <c r="B89"/>
      <c r="C89"/>
      <c r="D89"/>
      <c r="E89"/>
      <c r="F89"/>
      <c r="G89"/>
      <c r="H89"/>
    </row>
    <row r="90" spans="1:8" x14ac:dyDescent="0.2">
      <c r="A90"/>
      <c r="B90"/>
      <c r="C90"/>
      <c r="D90"/>
      <c r="E90"/>
      <c r="F90"/>
      <c r="G90"/>
      <c r="H90"/>
    </row>
    <row r="91" spans="1:8" x14ac:dyDescent="0.2">
      <c r="A91"/>
      <c r="B91"/>
      <c r="C91"/>
      <c r="D91"/>
      <c r="E91"/>
      <c r="F91"/>
      <c r="G91"/>
      <c r="H91"/>
    </row>
    <row r="92" spans="1:8" x14ac:dyDescent="0.2">
      <c r="A92"/>
      <c r="B92"/>
      <c r="C92"/>
      <c r="D92"/>
      <c r="E92"/>
      <c r="F92"/>
      <c r="G92"/>
      <c r="H92"/>
    </row>
    <row r="93" spans="1:8" x14ac:dyDescent="0.2">
      <c r="A93"/>
      <c r="B93"/>
      <c r="C93"/>
      <c r="D93"/>
      <c r="E93"/>
      <c r="F93"/>
      <c r="G93"/>
      <c r="H93"/>
    </row>
    <row r="94" spans="1:8" x14ac:dyDescent="0.2">
      <c r="A94"/>
      <c r="B94"/>
      <c r="C94"/>
      <c r="D94"/>
      <c r="E94"/>
      <c r="F94"/>
      <c r="G94"/>
      <c r="H94"/>
    </row>
    <row r="95" spans="1:8" x14ac:dyDescent="0.2">
      <c r="A95"/>
      <c r="B95"/>
      <c r="C95"/>
      <c r="D95"/>
      <c r="E95"/>
      <c r="F95"/>
      <c r="G95"/>
      <c r="H95"/>
    </row>
    <row r="96" spans="1:8" x14ac:dyDescent="0.2">
      <c r="A96"/>
      <c r="B96"/>
      <c r="C96"/>
      <c r="D96"/>
      <c r="E96"/>
      <c r="F96"/>
      <c r="G96"/>
      <c r="H96"/>
    </row>
    <row r="97" spans="1:8" x14ac:dyDescent="0.2">
      <c r="A97"/>
      <c r="B97"/>
      <c r="C97"/>
      <c r="D97"/>
      <c r="E97"/>
      <c r="F97"/>
      <c r="G97"/>
      <c r="H97"/>
    </row>
    <row r="98" spans="1:8" x14ac:dyDescent="0.2">
      <c r="A98"/>
      <c r="B98"/>
      <c r="C98"/>
      <c r="D98"/>
      <c r="E98"/>
      <c r="F98"/>
      <c r="G98"/>
      <c r="H98"/>
    </row>
    <row r="99" spans="1:8" x14ac:dyDescent="0.2">
      <c r="A99"/>
      <c r="B99"/>
      <c r="C99"/>
      <c r="D99"/>
      <c r="E99"/>
      <c r="F99"/>
      <c r="G99"/>
      <c r="H99"/>
    </row>
    <row r="100" spans="1:8" x14ac:dyDescent="0.2">
      <c r="A100"/>
      <c r="B100"/>
      <c r="C100"/>
      <c r="D100"/>
      <c r="E100"/>
      <c r="F100"/>
      <c r="G100"/>
      <c r="H100"/>
    </row>
    <row r="101" spans="1:8" x14ac:dyDescent="0.2">
      <c r="A101"/>
      <c r="B101"/>
      <c r="C101"/>
      <c r="D101"/>
      <c r="E101"/>
      <c r="F101"/>
      <c r="G101"/>
      <c r="H101"/>
    </row>
    <row r="102" spans="1:8" x14ac:dyDescent="0.2">
      <c r="A102"/>
      <c r="B102"/>
      <c r="C102"/>
      <c r="D102"/>
      <c r="E102"/>
      <c r="F102"/>
      <c r="G102"/>
      <c r="H102"/>
    </row>
    <row r="103" spans="1:8" x14ac:dyDescent="0.2">
      <c r="A103"/>
      <c r="B103"/>
      <c r="C103"/>
      <c r="D103"/>
      <c r="E103"/>
      <c r="F103"/>
      <c r="G103"/>
      <c r="H103"/>
    </row>
    <row r="104" spans="1:8" x14ac:dyDescent="0.2">
      <c r="A104"/>
      <c r="B104"/>
      <c r="C104"/>
      <c r="D104"/>
      <c r="E104"/>
      <c r="F104"/>
      <c r="G104"/>
      <c r="H104"/>
    </row>
    <row r="105" spans="1:8" x14ac:dyDescent="0.2">
      <c r="A105"/>
      <c r="B105"/>
      <c r="C105"/>
      <c r="D105"/>
      <c r="E105"/>
      <c r="F105"/>
      <c r="G105"/>
      <c r="H105"/>
    </row>
    <row r="106" spans="1:8" x14ac:dyDescent="0.2">
      <c r="A106"/>
      <c r="B106"/>
      <c r="C106"/>
      <c r="D106"/>
      <c r="E106"/>
      <c r="F106"/>
      <c r="G106"/>
      <c r="H106"/>
    </row>
    <row r="107" spans="1:8" x14ac:dyDescent="0.2">
      <c r="A107"/>
      <c r="B107"/>
      <c r="C107"/>
      <c r="D107"/>
      <c r="E107"/>
      <c r="F107"/>
      <c r="G107"/>
      <c r="H107"/>
    </row>
    <row r="108" spans="1:8" x14ac:dyDescent="0.2">
      <c r="A108"/>
      <c r="B108"/>
      <c r="C108"/>
      <c r="D108"/>
      <c r="E108"/>
      <c r="F108"/>
      <c r="G108"/>
      <c r="H108"/>
    </row>
    <row r="109" spans="1:8" x14ac:dyDescent="0.2">
      <c r="A109"/>
      <c r="B109"/>
      <c r="C109"/>
      <c r="D109"/>
      <c r="E109"/>
      <c r="F109"/>
      <c r="G109"/>
      <c r="H109"/>
    </row>
    <row r="110" spans="1:8" x14ac:dyDescent="0.2">
      <c r="A110"/>
      <c r="B110"/>
      <c r="C110"/>
      <c r="D110"/>
      <c r="E110"/>
      <c r="F110"/>
      <c r="G110"/>
      <c r="H110"/>
    </row>
    <row r="111" spans="1:8" x14ac:dyDescent="0.2">
      <c r="A111"/>
      <c r="B111"/>
      <c r="C111"/>
      <c r="D111"/>
      <c r="E111"/>
      <c r="F111"/>
      <c r="G111"/>
      <c r="H111"/>
    </row>
    <row r="112" spans="1:8" x14ac:dyDescent="0.2">
      <c r="A112"/>
      <c r="B112"/>
      <c r="C112"/>
      <c r="D112"/>
      <c r="E112"/>
      <c r="F112"/>
      <c r="G112"/>
      <c r="H112"/>
    </row>
    <row r="113" spans="1:8" x14ac:dyDescent="0.2">
      <c r="A113"/>
      <c r="B113"/>
      <c r="C113"/>
      <c r="D113"/>
      <c r="E113"/>
      <c r="F113"/>
      <c r="G113"/>
      <c r="H113"/>
    </row>
    <row r="114" spans="1:8" x14ac:dyDescent="0.2">
      <c r="A114"/>
      <c r="B114"/>
      <c r="C114"/>
      <c r="D114"/>
      <c r="E114"/>
      <c r="F114"/>
      <c r="G114"/>
      <c r="H114"/>
    </row>
    <row r="115" spans="1:8" x14ac:dyDescent="0.2">
      <c r="A115"/>
      <c r="B115"/>
      <c r="C115"/>
      <c r="D115"/>
      <c r="E115"/>
      <c r="F115"/>
      <c r="G115"/>
      <c r="H115"/>
    </row>
    <row r="116" spans="1:8" x14ac:dyDescent="0.2">
      <c r="A116"/>
      <c r="B116"/>
      <c r="C116"/>
      <c r="D116"/>
      <c r="E116"/>
      <c r="F116"/>
      <c r="G116"/>
      <c r="H116"/>
    </row>
    <row r="117" spans="1:8" x14ac:dyDescent="0.2">
      <c r="A117"/>
      <c r="B117"/>
      <c r="C117"/>
      <c r="D117"/>
      <c r="E117"/>
      <c r="F117"/>
      <c r="G117"/>
      <c r="H117"/>
    </row>
    <row r="118" spans="1:8" x14ac:dyDescent="0.2">
      <c r="A118"/>
      <c r="B118"/>
      <c r="C118"/>
      <c r="D118"/>
      <c r="E118"/>
      <c r="F118"/>
      <c r="G118"/>
      <c r="H118"/>
    </row>
    <row r="119" spans="1:8" x14ac:dyDescent="0.2">
      <c r="A119"/>
      <c r="B119"/>
      <c r="C119"/>
      <c r="D119"/>
      <c r="E119"/>
      <c r="F119"/>
      <c r="G119"/>
      <c r="H119"/>
    </row>
    <row r="120" spans="1:8" x14ac:dyDescent="0.2">
      <c r="A120"/>
      <c r="B120"/>
      <c r="C120"/>
      <c r="D120"/>
      <c r="E120"/>
      <c r="F120"/>
      <c r="G120"/>
      <c r="H120"/>
    </row>
    <row r="121" spans="1:8" x14ac:dyDescent="0.2">
      <c r="A121"/>
      <c r="B121"/>
      <c r="C121"/>
      <c r="D121"/>
      <c r="E121"/>
      <c r="F121"/>
      <c r="G121"/>
      <c r="H121"/>
    </row>
    <row r="122" spans="1:8" x14ac:dyDescent="0.2">
      <c r="A122"/>
      <c r="B122"/>
      <c r="C122"/>
      <c r="D122"/>
      <c r="E122"/>
      <c r="F122"/>
      <c r="G122"/>
      <c r="H122"/>
    </row>
    <row r="123" spans="1:8" x14ac:dyDescent="0.2">
      <c r="A123"/>
      <c r="B123"/>
      <c r="C123"/>
      <c r="D123"/>
      <c r="E123"/>
      <c r="F123"/>
      <c r="G123"/>
      <c r="H123"/>
    </row>
    <row r="124" spans="1:8" x14ac:dyDescent="0.2">
      <c r="A124"/>
      <c r="B124"/>
      <c r="C124"/>
      <c r="D124"/>
      <c r="E124"/>
      <c r="F124"/>
      <c r="G124"/>
      <c r="H124"/>
    </row>
    <row r="125" spans="1:8" x14ac:dyDescent="0.2">
      <c r="A125"/>
      <c r="B125"/>
      <c r="C125"/>
      <c r="D125"/>
      <c r="E125"/>
      <c r="F125"/>
      <c r="G125"/>
      <c r="H125"/>
    </row>
    <row r="126" spans="1:8" x14ac:dyDescent="0.2">
      <c r="A126"/>
      <c r="B126"/>
      <c r="C126"/>
      <c r="D126"/>
      <c r="E126"/>
      <c r="F126"/>
      <c r="G126"/>
      <c r="H126"/>
    </row>
    <row r="127" spans="1:8" x14ac:dyDescent="0.2">
      <c r="A127"/>
      <c r="B127"/>
      <c r="C127"/>
      <c r="D127"/>
      <c r="E127"/>
      <c r="F127"/>
      <c r="G127"/>
      <c r="H127"/>
    </row>
    <row r="128" spans="1:8" x14ac:dyDescent="0.2">
      <c r="A128"/>
      <c r="B128"/>
      <c r="C128"/>
      <c r="D128"/>
      <c r="E128"/>
      <c r="F128"/>
      <c r="G128"/>
      <c r="H128"/>
    </row>
    <row r="129" spans="1:8" x14ac:dyDescent="0.2">
      <c r="A129"/>
      <c r="B129"/>
      <c r="C129"/>
      <c r="D129"/>
      <c r="E129"/>
      <c r="F129"/>
      <c r="G129"/>
      <c r="H129"/>
    </row>
    <row r="130" spans="1:8" x14ac:dyDescent="0.2">
      <c r="A130"/>
      <c r="B130"/>
      <c r="C130"/>
      <c r="D130"/>
      <c r="E130"/>
      <c r="F130"/>
      <c r="G130"/>
      <c r="H130"/>
    </row>
    <row r="131" spans="1:8" x14ac:dyDescent="0.2">
      <c r="A131"/>
      <c r="B131"/>
      <c r="C131"/>
      <c r="D131"/>
      <c r="E131"/>
      <c r="F131"/>
      <c r="G131"/>
      <c r="H131"/>
    </row>
    <row r="132" spans="1:8" x14ac:dyDescent="0.2">
      <c r="A132"/>
      <c r="B132"/>
      <c r="C132"/>
      <c r="D132"/>
      <c r="E132"/>
      <c r="F132"/>
      <c r="G132"/>
      <c r="H132"/>
    </row>
    <row r="133" spans="1:8" x14ac:dyDescent="0.2">
      <c r="A133"/>
      <c r="B133"/>
      <c r="C133"/>
      <c r="D133"/>
      <c r="E133"/>
      <c r="F133"/>
      <c r="G133"/>
      <c r="H133"/>
    </row>
    <row r="134" spans="1:8" x14ac:dyDescent="0.2">
      <c r="A134"/>
      <c r="B134"/>
      <c r="C134"/>
      <c r="D134"/>
      <c r="E134"/>
      <c r="F134"/>
      <c r="G134"/>
      <c r="H134"/>
    </row>
    <row r="135" spans="1:8" x14ac:dyDescent="0.2">
      <c r="A135"/>
      <c r="B135"/>
      <c r="C135"/>
      <c r="D135"/>
      <c r="E135"/>
      <c r="F135"/>
      <c r="G135"/>
      <c r="H135"/>
    </row>
    <row r="136" spans="1:8" x14ac:dyDescent="0.2">
      <c r="A136"/>
      <c r="B136"/>
      <c r="C136"/>
      <c r="D136"/>
      <c r="E136"/>
      <c r="F136"/>
      <c r="G136"/>
      <c r="H136"/>
    </row>
    <row r="137" spans="1:8" x14ac:dyDescent="0.2">
      <c r="A137"/>
      <c r="B137"/>
      <c r="C137"/>
      <c r="D137"/>
      <c r="E137"/>
      <c r="F137"/>
      <c r="G137"/>
      <c r="H137"/>
    </row>
    <row r="138" spans="1:8" x14ac:dyDescent="0.2">
      <c r="A138"/>
      <c r="B138"/>
      <c r="C138"/>
      <c r="D138"/>
      <c r="E138"/>
      <c r="F138"/>
      <c r="G138"/>
      <c r="H138"/>
    </row>
    <row r="139" spans="1:8" x14ac:dyDescent="0.2">
      <c r="A139"/>
      <c r="B139"/>
      <c r="C139"/>
      <c r="D139"/>
      <c r="E139"/>
      <c r="F139"/>
      <c r="G139"/>
      <c r="H139"/>
    </row>
  </sheetData>
  <sheetProtection password="C724" sheet="1"/>
  <protectedRanges>
    <protectedRange sqref="B11:B12 F11:F12 G20:G37 C20:C37" name="Plage1"/>
  </protectedRanges>
  <mergeCells count="26">
    <mergeCell ref="F14:H14"/>
    <mergeCell ref="A9:H9"/>
    <mergeCell ref="B11:D11"/>
    <mergeCell ref="F11:H11"/>
    <mergeCell ref="A2:H2"/>
    <mergeCell ref="A3:H3"/>
    <mergeCell ref="A4:H4"/>
    <mergeCell ref="B6:E6"/>
    <mergeCell ref="B8:C8"/>
    <mergeCell ref="D8:E8"/>
    <mergeCell ref="B12:D12"/>
    <mergeCell ref="F12:H12"/>
    <mergeCell ref="B52:D52"/>
    <mergeCell ref="E52:H52"/>
    <mergeCell ref="L42:M42"/>
    <mergeCell ref="B48:D48"/>
    <mergeCell ref="E48:H48"/>
    <mergeCell ref="B50:D50"/>
    <mergeCell ref="E50:H50"/>
    <mergeCell ref="A45:H45"/>
    <mergeCell ref="A38:B38"/>
    <mergeCell ref="F42:G42"/>
    <mergeCell ref="B13:C13"/>
    <mergeCell ref="D13:E13"/>
    <mergeCell ref="F13:G13"/>
    <mergeCell ref="B14:D14"/>
  </mergeCells>
  <pageMargins left="0.59055118110236227" right="0.59055118110236227" top="0.31496062992125984" bottom="0.31496062992125984" header="0.19685039370078741" footer="0.31496062992125984"/>
  <pageSetup scale="95" orientation="portrait" r:id="rId1"/>
  <headerFooter alignWithMargins="0">
    <oddHeader>&amp;LLes Lauréats 2015</oddHeader>
    <oddFooter>&amp;C&amp;"Arial,Gras italique"Association Régionale de Patinage Artistique des Laurentides&amp;R&amp;A</oddFooter>
  </headerFooter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>
    <tabColor rgb="FF92D050"/>
  </sheetPr>
  <dimension ref="A1:K57"/>
  <sheetViews>
    <sheetView showGridLines="0" zoomScaleNormal="100" workbookViewId="0">
      <selection activeCell="B10" sqref="B10:D10"/>
    </sheetView>
  </sheetViews>
  <sheetFormatPr baseColWidth="10" defaultRowHeight="12.75" x14ac:dyDescent="0.2"/>
  <cols>
    <col min="1" max="1" width="11.42578125" style="212"/>
    <col min="2" max="2" width="23.42578125" style="212" customWidth="1"/>
    <col min="3" max="3" width="13.42578125" style="212" customWidth="1"/>
    <col min="4" max="4" width="11.42578125" style="400"/>
    <col min="5" max="5" width="9.28515625" style="212" customWidth="1"/>
    <col min="6" max="6" width="23.28515625" style="212" customWidth="1"/>
    <col min="7" max="7" width="18.7109375" style="212" customWidth="1"/>
    <col min="8" max="8" width="11.42578125" style="212"/>
    <col min="9" max="9" width="7.7109375" style="212" customWidth="1"/>
    <col min="10" max="16384" width="11.42578125" style="212"/>
  </cols>
  <sheetData>
    <row r="1" spans="1:10" x14ac:dyDescent="0.2">
      <c r="A1" s="209"/>
      <c r="B1" s="209"/>
      <c r="C1" s="209"/>
      <c r="D1" s="381"/>
      <c r="E1" s="209"/>
      <c r="F1" s="209"/>
      <c r="G1" s="210"/>
      <c r="H1" s="211"/>
      <c r="I1" s="210"/>
    </row>
    <row r="2" spans="1:10" x14ac:dyDescent="0.2">
      <c r="A2" s="796" t="s">
        <v>14</v>
      </c>
      <c r="B2" s="796"/>
      <c r="C2" s="796"/>
      <c r="D2" s="796"/>
      <c r="E2" s="796"/>
      <c r="F2" s="796"/>
      <c r="G2" s="796"/>
      <c r="H2" s="796"/>
      <c r="I2" s="796"/>
    </row>
    <row r="3" spans="1:10" x14ac:dyDescent="0.2">
      <c r="A3" s="796" t="s">
        <v>43</v>
      </c>
      <c r="B3" s="796"/>
      <c r="C3" s="796"/>
      <c r="D3" s="796"/>
      <c r="E3" s="796"/>
      <c r="F3" s="796"/>
      <c r="G3" s="796"/>
      <c r="H3" s="796"/>
      <c r="I3" s="796"/>
    </row>
    <row r="4" spans="1:10" s="214" customFormat="1" ht="15.75" customHeigh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</row>
    <row r="5" spans="1:10" s="214" customFormat="1" ht="15.75" customHeight="1" x14ac:dyDescent="0.2">
      <c r="A5" s="801" t="s">
        <v>5</v>
      </c>
      <c r="B5" s="801"/>
      <c r="C5" s="801"/>
      <c r="D5" s="801"/>
      <c r="E5" s="801"/>
      <c r="F5" s="801"/>
      <c r="G5" s="801"/>
      <c r="H5" s="801"/>
      <c r="I5" s="801"/>
    </row>
    <row r="6" spans="1:10" ht="15.75" customHeight="1" x14ac:dyDescent="0.2">
      <c r="A6" s="801" t="str">
        <f>gestion!$B$60</f>
        <v>PATINEUR OU PATINEUSE DE DANSES</v>
      </c>
      <c r="B6" s="801"/>
      <c r="C6" s="801"/>
      <c r="D6" s="801"/>
      <c r="E6" s="801"/>
      <c r="F6" s="801"/>
      <c r="G6" s="801"/>
      <c r="H6" s="801"/>
      <c r="I6" s="801"/>
    </row>
    <row r="7" spans="1:10" ht="15.75" customHeight="1" x14ac:dyDescent="0.2">
      <c r="A7" s="801" t="str">
        <f>gestion!$B$62</f>
        <v>ENTRE 11 ET 13 ANS</v>
      </c>
      <c r="B7" s="801"/>
      <c r="C7" s="801"/>
      <c r="D7" s="801"/>
      <c r="E7" s="801"/>
      <c r="F7" s="801"/>
      <c r="G7" s="801"/>
      <c r="H7" s="801"/>
      <c r="I7" s="801"/>
    </row>
    <row r="8" spans="1:10" s="349" customFormat="1" ht="15.75" customHeight="1" x14ac:dyDescent="0.2">
      <c r="A8" s="1020" t="s">
        <v>514</v>
      </c>
      <c r="B8" s="1020"/>
      <c r="C8" s="1020"/>
      <c r="D8" s="1020"/>
      <c r="E8" s="1020"/>
      <c r="F8" s="1020"/>
      <c r="G8" s="1020"/>
      <c r="H8" s="1020"/>
      <c r="I8" s="1020"/>
      <c r="J8" s="479"/>
    </row>
    <row r="9" spans="1:10" x14ac:dyDescent="0.2">
      <c r="A9" s="210"/>
      <c r="B9" s="210"/>
      <c r="C9" s="210"/>
      <c r="D9" s="383"/>
      <c r="E9" s="210"/>
      <c r="F9" s="210"/>
      <c r="G9" s="210"/>
      <c r="H9" s="211"/>
      <c r="I9" s="210"/>
    </row>
    <row r="10" spans="1:10" x14ac:dyDescent="0.2">
      <c r="A10" s="216" t="s">
        <v>48</v>
      </c>
      <c r="B10" s="790"/>
      <c r="C10" s="790"/>
      <c r="D10" s="790"/>
      <c r="F10" s="521" t="s">
        <v>51</v>
      </c>
      <c r="G10" s="807"/>
      <c r="H10" s="807"/>
      <c r="I10" s="807"/>
    </row>
    <row r="11" spans="1:10" x14ac:dyDescent="0.2">
      <c r="A11" s="216"/>
      <c r="B11" s="217"/>
      <c r="C11" s="217"/>
      <c r="D11" s="384"/>
      <c r="E11" s="800"/>
      <c r="F11" s="800"/>
      <c r="G11" s="304"/>
      <c r="H11" s="305"/>
    </row>
    <row r="12" spans="1:10" x14ac:dyDescent="0.2">
      <c r="A12" s="216" t="s">
        <v>74</v>
      </c>
      <c r="B12" s="790"/>
      <c r="C12" s="790"/>
      <c r="D12" s="790"/>
      <c r="F12" s="521" t="s">
        <v>13</v>
      </c>
      <c r="G12" s="807"/>
      <c r="H12" s="807"/>
      <c r="I12" s="807"/>
    </row>
    <row r="13" spans="1:10" x14ac:dyDescent="0.2">
      <c r="A13" s="519"/>
      <c r="B13" s="318"/>
      <c r="C13" s="318"/>
      <c r="D13" s="385"/>
      <c r="E13" s="521"/>
      <c r="F13" s="521"/>
      <c r="G13" s="306"/>
      <c r="H13" s="306"/>
    </row>
    <row r="14" spans="1:10" x14ac:dyDescent="0.2">
      <c r="A14" s="800" t="s">
        <v>50</v>
      </c>
      <c r="B14" s="800"/>
      <c r="C14" s="790">
        <f>'données a remplir'!E7</f>
        <v>0</v>
      </c>
      <c r="D14" s="790"/>
      <c r="F14" s="520" t="s">
        <v>380</v>
      </c>
      <c r="G14" s="807">
        <f>'données a remplir'!E6</f>
        <v>0</v>
      </c>
      <c r="H14" s="807"/>
      <c r="I14" s="807"/>
    </row>
    <row r="15" spans="1:10" s="357" customFormat="1" ht="20.25" x14ac:dyDescent="0.3">
      <c r="A15" s="891"/>
      <c r="B15" s="891"/>
      <c r="C15" s="891"/>
      <c r="D15" s="891"/>
      <c r="E15" s="891"/>
      <c r="F15" s="891"/>
      <c r="G15" s="891"/>
      <c r="H15" s="891"/>
      <c r="I15" s="891"/>
    </row>
    <row r="16" spans="1:10" s="357" customFormat="1" x14ac:dyDescent="0.2">
      <c r="A16" s="356" t="s">
        <v>415</v>
      </c>
      <c r="B16" s="221"/>
      <c r="C16" s="221"/>
      <c r="D16" s="386"/>
      <c r="E16" s="222"/>
      <c r="F16" s="222"/>
      <c r="G16" s="210"/>
      <c r="H16" s="211"/>
      <c r="I16" s="210"/>
    </row>
    <row r="17" spans="1:11" s="357" customFormat="1" x14ac:dyDescent="0.2">
      <c r="A17" s="945" t="str">
        <f>_xlfn.CONCAT(gestion!$B$143," ",gestion!$Q$4)</f>
        <v>entre 11 et 13 ans au 31 décembre 2019</v>
      </c>
      <c r="B17" s="945"/>
      <c r="C17" s="945"/>
      <c r="D17" s="945"/>
      <c r="E17" s="945"/>
      <c r="F17" s="945"/>
      <c r="G17" s="945"/>
      <c r="H17" s="945"/>
      <c r="I17" s="945"/>
    </row>
    <row r="18" spans="1:11" s="357" customFormat="1" x14ac:dyDescent="0.2">
      <c r="A18" s="945" t="str">
        <f>gestion!$B$145</f>
        <v>Chaque Club enverra 3 candidatures.</v>
      </c>
      <c r="B18" s="945"/>
      <c r="C18" s="945"/>
      <c r="D18" s="945"/>
      <c r="E18" s="945"/>
      <c r="F18" s="945"/>
      <c r="G18" s="945"/>
      <c r="H18" s="945"/>
      <c r="I18" s="945"/>
    </row>
    <row r="20" spans="1:11" x14ac:dyDescent="0.2">
      <c r="B20" s="238" t="s">
        <v>37</v>
      </c>
      <c r="C20" s="387" t="s">
        <v>39</v>
      </c>
      <c r="D20" s="388" t="s">
        <v>38</v>
      </c>
      <c r="F20" s="238" t="s">
        <v>37</v>
      </c>
      <c r="G20" s="387" t="s">
        <v>39</v>
      </c>
      <c r="H20" s="388" t="s">
        <v>38</v>
      </c>
    </row>
    <row r="21" spans="1:11" x14ac:dyDescent="0.2">
      <c r="B21" s="389" t="str">
        <f>_xlfn.CONCAT("1. ",tableau!A42)</f>
        <v>1. Élément</v>
      </c>
      <c r="C21" s="390"/>
      <c r="D21" s="391">
        <f>IF(AND(C21&gt;=43466,C21&lt;43770),tableau!B42,0)</f>
        <v>0</v>
      </c>
      <c r="E21" s="401"/>
      <c r="F21" s="389" t="str">
        <f>_xlfn.CONCAT("SA. ",tableau!E42)</f>
        <v>SA. Paso Doble</v>
      </c>
      <c r="G21" s="390"/>
      <c r="H21" s="391">
        <f>IF(AND(G21&gt;=43466,G21&lt;43770),tableau!H42,0)</f>
        <v>0</v>
      </c>
    </row>
    <row r="22" spans="1:11" x14ac:dyDescent="0.2">
      <c r="B22" s="389" t="str">
        <f>tableau!A45</f>
        <v>2a. Valse Hollandaise</v>
      </c>
      <c r="C22" s="390"/>
      <c r="D22" s="391">
        <f>IF(AND(C22&gt;=43466,C22&lt;43770),tableau!B45,0)</f>
        <v>0</v>
      </c>
      <c r="E22" s="401"/>
      <c r="F22" s="389" t="str">
        <f>_xlfn.CONCAT("SA. ",tableau!E43)</f>
        <v>SA. Valse Starlight</v>
      </c>
      <c r="G22" s="390"/>
      <c r="H22" s="391">
        <f>IF(AND(G22&gt;=43466,G22&lt;43770),tableau!H43,0)</f>
        <v>0</v>
      </c>
      <c r="K22" s="392"/>
    </row>
    <row r="23" spans="1:11" x14ac:dyDescent="0.2">
      <c r="B23" s="389" t="str">
        <f>tableau!A46</f>
        <v>2b. Tango Canasta</v>
      </c>
      <c r="C23" s="390"/>
      <c r="D23" s="391">
        <f>IF(AND(C23&gt;=43466,C23&lt;43770),tableau!B46,0)</f>
        <v>0</v>
      </c>
      <c r="E23" s="401"/>
      <c r="F23" s="389" t="str">
        <f>_xlfn.CONCAT("SA. ",tableau!E44)</f>
        <v>SA. Blues</v>
      </c>
      <c r="G23" s="390"/>
      <c r="H23" s="391">
        <f>IF(AND(G23&gt;=43466,G23&lt;43770),tableau!H44,0)</f>
        <v>0</v>
      </c>
    </row>
    <row r="24" spans="1:11" x14ac:dyDescent="0.2">
      <c r="B24" s="389" t="str">
        <f>tableau!A49</f>
        <v>3a. Baby Blues</v>
      </c>
      <c r="C24" s="390"/>
      <c r="D24" s="391">
        <f>IF(AND(C24&gt;=43466,C24&lt;43770),tableau!B49,0)</f>
        <v>0</v>
      </c>
      <c r="E24" s="401"/>
      <c r="F24" s="389" t="str">
        <f>_xlfn.CONCAT("SA. ",tableau!E45)</f>
        <v>SA. Kilian</v>
      </c>
      <c r="G24" s="390"/>
      <c r="H24" s="391">
        <f>IF(AND(G24&gt;=43466,G24&lt;43770),tableau!H45,0)</f>
        <v>0</v>
      </c>
    </row>
    <row r="25" spans="1:11" x14ac:dyDescent="0.2">
      <c r="B25" s="389" t="str">
        <f>tableau!A50</f>
        <v>3b. Élément</v>
      </c>
      <c r="C25" s="390"/>
      <c r="D25" s="391">
        <f>IF(AND(C25&gt;=43466,C25&lt;43770),tableau!B50,0)</f>
        <v>0</v>
      </c>
      <c r="E25" s="401"/>
      <c r="F25" s="389" t="str">
        <f>_xlfn.CONCAT("SA. ",tableau!E46)</f>
        <v>SA. Cha Cha Congelado</v>
      </c>
      <c r="G25" s="390"/>
      <c r="H25" s="391">
        <f>IF(AND(G25&gt;=43466,G25&lt;43770),tableau!H46,0)</f>
        <v>0</v>
      </c>
    </row>
    <row r="26" spans="1:11" x14ac:dyDescent="0.2">
      <c r="B26" s="389" t="str">
        <f>tableau!A53</f>
        <v>4a. Danse Swing</v>
      </c>
      <c r="C26" s="390"/>
      <c r="D26" s="391">
        <f>IF(AND(C26&gt;=43466,C26&lt;43770),tableau!B53,0)</f>
        <v>0</v>
      </c>
      <c r="E26" s="401"/>
      <c r="F26" s="389" t="str">
        <f>_xlfn.CONCAT("SA. ",tableau!E47)</f>
        <v>SA. Danse créative argent</v>
      </c>
      <c r="G26" s="390"/>
      <c r="H26" s="391">
        <f>IF(AND(G26&gt;=43466,G26&lt;43770),tableau!H47,0)</f>
        <v>0</v>
      </c>
    </row>
    <row r="27" spans="1:11" x14ac:dyDescent="0.2">
      <c r="B27" s="389" t="str">
        <f>tableau!A54</f>
        <v>4b. Tango Fiesta</v>
      </c>
      <c r="C27" s="390"/>
      <c r="D27" s="391">
        <f>IF(AND(C27&gt;=43466,C27&lt;43770),tableau!B54,0)</f>
        <v>0</v>
      </c>
      <c r="E27" s="401"/>
      <c r="F27" s="389" t="str">
        <f>_xlfn.CONCAT("OR. ",tableau!E50)</f>
        <v>OR. Valse viennoise</v>
      </c>
      <c r="G27" s="390"/>
      <c r="H27" s="391">
        <f>IF(AND(G27&gt;=43466,G27&lt;43770),tableau!H50,0)</f>
        <v>0</v>
      </c>
    </row>
    <row r="28" spans="1:11" x14ac:dyDescent="0.2">
      <c r="B28" s="389" t="str">
        <f>tableau!A57</f>
        <v>5a. Valse Willow</v>
      </c>
      <c r="C28" s="390"/>
      <c r="D28" s="391">
        <f>IF(AND(C28&gt;=43466,C28&lt;43770),tableau!B57,0)</f>
        <v>0</v>
      </c>
      <c r="E28" s="401"/>
      <c r="F28" s="389" t="str">
        <f>_xlfn.CONCAT("OR. ",tableau!E51)</f>
        <v>OR. Valse Westminster</v>
      </c>
      <c r="G28" s="390"/>
      <c r="H28" s="391">
        <f>IF(AND(G28&gt;=43466,G28&lt;43770),tableau!H51,0)</f>
        <v>0</v>
      </c>
    </row>
    <row r="29" spans="1:11" x14ac:dyDescent="0.2">
      <c r="B29" s="389" t="str">
        <f>tableau!A58</f>
        <v>5b. Éléments</v>
      </c>
      <c r="C29" s="390"/>
      <c r="D29" s="391">
        <f>IF(AND(C29&gt;=43466,C29&lt;43770),tableau!B58,0)</f>
        <v>0</v>
      </c>
      <c r="E29" s="401"/>
      <c r="F29" s="389" t="str">
        <f>_xlfn.CONCAT("OR. ",tableau!E52)</f>
        <v>OR. Quickstep</v>
      </c>
      <c r="G29" s="390"/>
      <c r="H29" s="391">
        <f>IF(AND(G29&gt;=43466,G29&lt;43770),tableau!H52,0)</f>
        <v>0</v>
      </c>
    </row>
    <row r="30" spans="1:11" x14ac:dyDescent="0.2">
      <c r="B30" s="389" t="str">
        <f>_xlfn.CONCAT("SB. ",tableau!A61)</f>
        <v>SB. Ten-Fox</v>
      </c>
      <c r="C30" s="390"/>
      <c r="D30" s="391">
        <f>IF(AND(C30&gt;=43466,C30&lt;43770),tableau!B61,0)</f>
        <v>0</v>
      </c>
      <c r="E30" s="401"/>
      <c r="F30" s="389" t="str">
        <f>_xlfn.CONCAT("OR. ",tableau!E53)</f>
        <v>OR. Tango argentin</v>
      </c>
      <c r="G30" s="390"/>
      <c r="H30" s="391">
        <f>IF(AND(G30&gt;=43466,G30&lt;43770),tableau!H53,0)</f>
        <v>0</v>
      </c>
    </row>
    <row r="31" spans="1:11" x14ac:dyDescent="0.2">
      <c r="B31" s="389" t="str">
        <f>_xlfn.CONCAT("SB. ",tableau!A62)</f>
        <v>SB. Fourteenstep</v>
      </c>
      <c r="C31" s="390"/>
      <c r="D31" s="391">
        <f>IF(AND(C31&gt;=43466,C31&lt;43770),tableau!B62,0)</f>
        <v>0</v>
      </c>
      <c r="E31" s="401"/>
      <c r="F31" s="389" t="str">
        <f>_xlfn.CONCAT("OR. ",tableau!E54)</f>
        <v>OR. Samba argentin</v>
      </c>
      <c r="G31" s="390"/>
      <c r="H31" s="391">
        <f>IF(AND(G31&gt;=43466,G31&lt;43770),tableau!H54,0)</f>
        <v>0</v>
      </c>
    </row>
    <row r="32" spans="1:11" x14ac:dyDescent="0.2">
      <c r="B32" s="389" t="str">
        <f>_xlfn.CONCAT("SB. ",tableau!A63)</f>
        <v>SB. Valse européenne</v>
      </c>
      <c r="C32" s="390"/>
      <c r="D32" s="391">
        <f>IF(AND(C32&gt;=43466,C32&lt;43770),tableau!B63,0)</f>
        <v>0</v>
      </c>
      <c r="E32" s="401"/>
      <c r="F32" s="389" t="str">
        <f>_xlfn.CONCAT("OR. ",tableau!E55)</f>
        <v>OR. Danse créative or</v>
      </c>
      <c r="G32" s="390"/>
      <c r="H32" s="391">
        <f>IF(AND(G32&gt;=43466,G32&lt;43770),tableau!H55,0)</f>
        <v>0</v>
      </c>
    </row>
    <row r="33" spans="1:10" x14ac:dyDescent="0.2">
      <c r="B33" s="389" t="str">
        <f>_xlfn.CONCAT("SB. ",tableau!A64)</f>
        <v>SB. Danse créative bronze</v>
      </c>
      <c r="C33" s="390"/>
      <c r="D33" s="391">
        <f>IF(AND(C33&gt;=43466,C33&lt;43770),tableau!B64,0)</f>
        <v>0</v>
      </c>
      <c r="E33" s="401"/>
      <c r="F33" s="389" t="str">
        <f>_xlfn.CONCAT("DI. ",tableau!E58)</f>
        <v>DI. Valse Ravensburger</v>
      </c>
      <c r="G33" s="390"/>
      <c r="H33" s="391">
        <f>IF(AND(G33&gt;=43466,G33&lt;43770),tableau!H58,0)</f>
        <v>0</v>
      </c>
    </row>
    <row r="34" spans="1:10" x14ac:dyDescent="0.2">
      <c r="B34" s="389" t="str">
        <f>_xlfn.CONCAT("JA. ",tableau!A67)</f>
        <v>JA. Fox-trot de Keats</v>
      </c>
      <c r="C34" s="390"/>
      <c r="D34" s="391">
        <f>IF(AND(C34&gt;=43466,C34&lt;43770),tableau!B67,0)</f>
        <v>0</v>
      </c>
      <c r="E34" s="401"/>
      <c r="F34" s="389" t="str">
        <f>_xlfn.CONCAT("DI. ",tableau!E59)</f>
        <v>DI. Tango Romantica</v>
      </c>
      <c r="G34" s="390"/>
      <c r="H34" s="391">
        <f>IF(AND(G34&gt;=43466,G34&lt;43770),tableau!H59,0)</f>
        <v>0</v>
      </c>
    </row>
    <row r="35" spans="1:10" x14ac:dyDescent="0.2">
      <c r="B35" s="389" t="str">
        <f>_xlfn.CONCAT("JA. ",tableau!A68)</f>
        <v>JA. Tango Harris</v>
      </c>
      <c r="C35" s="390"/>
      <c r="D35" s="391">
        <f>IF(AND(C35&gt;=43466,C35&lt;43770),tableau!B68,0)</f>
        <v>0</v>
      </c>
      <c r="E35" s="401"/>
      <c r="F35" s="389" t="str">
        <f>_xlfn.CONCAT("DI. ",tableau!E60)</f>
        <v>DI. Polka Yankee</v>
      </c>
      <c r="G35" s="390"/>
      <c r="H35" s="391">
        <f>IF(AND(G35&gt;=43466,G35&lt;43770),tableau!H60,0)</f>
        <v>0</v>
      </c>
    </row>
    <row r="36" spans="1:10" x14ac:dyDescent="0.2">
      <c r="B36" s="389" t="str">
        <f>_xlfn.CONCAT("JA. ",tableau!A69)</f>
        <v>JA. Valse américaine</v>
      </c>
      <c r="C36" s="390"/>
      <c r="D36" s="391">
        <f>IF(AND(C36&gt;=43466,C36&lt;43770),tableau!B69,0)</f>
        <v>0</v>
      </c>
      <c r="E36" s="401"/>
      <c r="F36" s="389" t="str">
        <f>_xlfn.CONCAT("DI. ",tableau!E61)</f>
        <v>DI. Rumba</v>
      </c>
      <c r="G36" s="390"/>
      <c r="H36" s="391">
        <f>IF(AND(G36&gt;=43466,G36&lt;43770),tableau!H61,0)</f>
        <v>0</v>
      </c>
    </row>
    <row r="37" spans="1:10" x14ac:dyDescent="0.2">
      <c r="B37" s="393" t="str">
        <f>_xlfn.CONCAT("JA. ",tableau!A70)</f>
        <v>JA. Rocker Fox-trot</v>
      </c>
      <c r="C37" s="394"/>
      <c r="D37" s="395">
        <f>IF(AND(C37&gt;=43466,C37&lt;43770),tableau!B70,0)</f>
        <v>0</v>
      </c>
      <c r="E37" s="401"/>
      <c r="F37" s="389" t="str">
        <f>_xlfn.CONCAT("DI. ",tableau!E62)</f>
        <v>DI. Valse autrichienne</v>
      </c>
      <c r="G37" s="390"/>
      <c r="H37" s="391">
        <f>IF(AND(G37&gt;=43466,G37&lt;43770),tableau!H62,0)</f>
        <v>0</v>
      </c>
    </row>
    <row r="38" spans="1:10" x14ac:dyDescent="0.2">
      <c r="B38" s="1019" t="s">
        <v>421</v>
      </c>
      <c r="C38" s="1019"/>
      <c r="D38" s="397">
        <f>SUM(D21:D37)</f>
        <v>0</v>
      </c>
      <c r="E38" s="401"/>
      <c r="F38" s="393" t="str">
        <f>_xlfn.CONCAT("DI. ",tableau!E63)</f>
        <v>DI. Valse or</v>
      </c>
      <c r="G38" s="394"/>
      <c r="H38" s="395">
        <f>IF(AND(G38&gt;=43466,G38&lt;43770),tableau!H63,0)</f>
        <v>0</v>
      </c>
    </row>
    <row r="39" spans="1:10" s="264" customFormat="1" x14ac:dyDescent="0.2">
      <c r="B39" s="396"/>
      <c r="C39" s="396"/>
      <c r="D39" s="397"/>
      <c r="E39" s="397"/>
      <c r="F39" s="396" t="s">
        <v>421</v>
      </c>
      <c r="G39" s="396"/>
      <c r="H39" s="397">
        <f>SUM(H21:H38)</f>
        <v>0</v>
      </c>
    </row>
    <row r="40" spans="1:10" s="264" customFormat="1" x14ac:dyDescent="0.2">
      <c r="B40" s="396"/>
      <c r="C40" s="396"/>
      <c r="D40" s="397"/>
      <c r="G40" s="396"/>
      <c r="H40" s="396"/>
      <c r="I40" s="397"/>
    </row>
    <row r="42" spans="1:10" ht="15.75" x14ac:dyDescent="0.25">
      <c r="A42" s="1018" t="s">
        <v>519</v>
      </c>
      <c r="B42" s="1018"/>
      <c r="C42" s="1018"/>
      <c r="D42" s="1018"/>
      <c r="E42" s="399">
        <f>D38+H39</f>
        <v>0</v>
      </c>
    </row>
    <row r="43" spans="1:10" ht="15.75" x14ac:dyDescent="0.25">
      <c r="A43" s="398"/>
      <c r="B43" s="398"/>
      <c r="C43" s="398"/>
      <c r="D43" s="398"/>
      <c r="E43" s="399"/>
    </row>
    <row r="44" spans="1:10" ht="15.75" x14ac:dyDescent="0.25">
      <c r="A44" s="398"/>
      <c r="B44" s="398"/>
      <c r="C44" s="398"/>
      <c r="D44" s="398"/>
      <c r="E44" s="399"/>
    </row>
    <row r="45" spans="1:10" ht="15.75" x14ac:dyDescent="0.25">
      <c r="C45" s="398"/>
      <c r="D45" s="398"/>
      <c r="E45" s="399"/>
    </row>
    <row r="46" spans="1:10" ht="15.75" x14ac:dyDescent="0.25">
      <c r="C46" s="398"/>
      <c r="D46" s="398"/>
      <c r="E46" s="399"/>
    </row>
    <row r="48" spans="1:10" x14ac:dyDescent="0.2">
      <c r="A48" s="811" t="str">
        <f>+gestion!$B$81</f>
        <v>N.B. :  Joindre une copie très lisible des parties du sommaire de test ou de la certification.</v>
      </c>
      <c r="B48" s="811"/>
      <c r="C48" s="811"/>
      <c r="D48" s="811"/>
      <c r="E48" s="811"/>
      <c r="F48" s="811"/>
      <c r="G48" s="811"/>
      <c r="H48" s="811"/>
      <c r="I48" s="811"/>
      <c r="J48" s="210"/>
    </row>
    <row r="49" spans="1:10" x14ac:dyDescent="0.2">
      <c r="A49" s="255"/>
      <c r="B49" s="255"/>
      <c r="C49" s="255"/>
      <c r="D49" s="255"/>
      <c r="E49" s="255"/>
      <c r="F49" s="255"/>
      <c r="G49" s="255"/>
      <c r="H49" s="255"/>
      <c r="I49" s="255"/>
      <c r="J49" s="210"/>
    </row>
    <row r="50" spans="1:10" x14ac:dyDescent="0.2">
      <c r="A50" s="255"/>
      <c r="B50" s="255"/>
      <c r="C50" s="255"/>
      <c r="D50" s="255"/>
      <c r="E50" s="255"/>
      <c r="F50" s="255"/>
      <c r="G50" s="255"/>
      <c r="H50" s="255"/>
      <c r="I50" s="255"/>
      <c r="J50" s="210"/>
    </row>
    <row r="51" spans="1:10" x14ac:dyDescent="0.2">
      <c r="A51" s="210"/>
      <c r="B51" s="210"/>
      <c r="C51" s="210"/>
      <c r="D51" s="210"/>
      <c r="E51" s="210"/>
      <c r="F51" s="210"/>
      <c r="G51" s="210"/>
      <c r="H51" s="210"/>
      <c r="I51" s="210"/>
      <c r="J51" s="210"/>
    </row>
    <row r="52" spans="1:10" x14ac:dyDescent="0.2">
      <c r="B52" s="210"/>
      <c r="C52" s="378" t="s">
        <v>52</v>
      </c>
      <c r="D52" s="378"/>
      <c r="E52" s="210"/>
      <c r="F52" s="781" t="str">
        <f>+'données a remplir'!$F$8</f>
        <v/>
      </c>
      <c r="G52" s="781"/>
      <c r="H52" s="781"/>
      <c r="I52" s="361"/>
    </row>
    <row r="53" spans="1:10" x14ac:dyDescent="0.2">
      <c r="B53" s="210"/>
      <c r="C53" s="378"/>
      <c r="D53" s="245"/>
      <c r="E53" s="210"/>
      <c r="F53" s="245"/>
      <c r="G53" s="245"/>
      <c r="H53" s="245"/>
      <c r="I53" s="221"/>
    </row>
    <row r="54" spans="1:10" x14ac:dyDescent="0.2">
      <c r="B54" s="210"/>
      <c r="C54" s="378" t="s">
        <v>53</v>
      </c>
      <c r="D54" s="378"/>
      <c r="E54" s="210"/>
      <c r="F54" s="781" t="str">
        <f>+'données a remplir'!$F$9</f>
        <v/>
      </c>
      <c r="G54" s="781"/>
      <c r="H54" s="781"/>
      <c r="I54" s="361"/>
    </row>
    <row r="55" spans="1:10" x14ac:dyDescent="0.2">
      <c r="B55" s="210"/>
      <c r="C55" s="378"/>
      <c r="D55" s="245"/>
      <c r="E55" s="210"/>
      <c r="F55" s="245"/>
      <c r="G55" s="245"/>
      <c r="H55" s="245"/>
      <c r="I55" s="221"/>
    </row>
    <row r="56" spans="1:10" x14ac:dyDescent="0.2">
      <c r="B56" s="210"/>
      <c r="C56" s="378" t="s">
        <v>54</v>
      </c>
      <c r="D56" s="378"/>
      <c r="E56" s="210"/>
      <c r="F56" s="781" t="str">
        <f>+'données a remplir'!$F$10</f>
        <v/>
      </c>
      <c r="G56" s="781"/>
      <c r="H56" s="781"/>
      <c r="I56" s="361"/>
    </row>
    <row r="57" spans="1:10" x14ac:dyDescent="0.2">
      <c r="D57" s="212"/>
    </row>
  </sheetData>
  <sheetProtection algorithmName="SHA-512" hashValue="ns7An/EsfaD+bM5QEPHf4KzAxx/9/Vk/Him0dMGUOxoSncDhZhpcnv6PectnHszNnBNAMvVXVA5gW8Eci4aa4g==" saltValue="0mvP1mpUrAM2ZdZnSA8ggg==" spinCount="100000" sheet="1"/>
  <protectedRanges>
    <protectedRange sqref="G21:G38" name="Plage3"/>
    <protectedRange sqref="C21:C37" name="Plage2"/>
    <protectedRange sqref="B10:D12 G10:H12" name="Plage1_3"/>
  </protectedRanges>
  <mergeCells count="24">
    <mergeCell ref="A7:I7"/>
    <mergeCell ref="A17:I17"/>
    <mergeCell ref="A18:I18"/>
    <mergeCell ref="B10:D10"/>
    <mergeCell ref="B12:D12"/>
    <mergeCell ref="C14:D14"/>
    <mergeCell ref="G10:I10"/>
    <mergeCell ref="E11:F11"/>
    <mergeCell ref="G12:I12"/>
    <mergeCell ref="A8:I8"/>
    <mergeCell ref="A2:I2"/>
    <mergeCell ref="A3:I3"/>
    <mergeCell ref="A4:I4"/>
    <mergeCell ref="A5:I5"/>
    <mergeCell ref="A6:I6"/>
    <mergeCell ref="F52:H52"/>
    <mergeCell ref="F54:H54"/>
    <mergeCell ref="F56:H56"/>
    <mergeCell ref="A42:D42"/>
    <mergeCell ref="A14:B14"/>
    <mergeCell ref="G14:I14"/>
    <mergeCell ref="B38:C38"/>
    <mergeCell ref="A48:I48"/>
    <mergeCell ref="A15:I15"/>
  </mergeCells>
  <printOptions horizontalCentered="1"/>
  <pageMargins left="0" right="0" top="0.55118110236220474" bottom="0.35433070866141736" header="0.31496062992125984" footer="0.31496062992125984"/>
  <pageSetup scale="80" orientation="portrait" r:id="rId1"/>
  <headerFooter>
    <oddHeader>&amp;LLauréats 2019</oddHeader>
    <oddFooter>&amp;LCandidat 1&amp;C&amp;14PATINAGE LAURENTIDES&amp;R&amp;A</oddFooter>
  </headerFooter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sheetPr>
    <tabColor rgb="FF92D050"/>
  </sheetPr>
  <dimension ref="A1:L61"/>
  <sheetViews>
    <sheetView showGridLines="0" zoomScaleNormal="100" workbookViewId="0">
      <selection activeCell="B10" sqref="B10:D10"/>
    </sheetView>
  </sheetViews>
  <sheetFormatPr baseColWidth="10" defaultRowHeight="12.75" x14ac:dyDescent="0.2"/>
  <cols>
    <col min="1" max="1" width="11.42578125" style="212"/>
    <col min="2" max="2" width="23.42578125" style="212" customWidth="1"/>
    <col min="3" max="3" width="13.42578125" style="212" customWidth="1"/>
    <col min="4" max="4" width="11.42578125" style="400"/>
    <col min="5" max="5" width="7.7109375" style="212" customWidth="1"/>
    <col min="6" max="6" width="23.140625" style="212" customWidth="1"/>
    <col min="7" max="7" width="18.7109375" style="212" customWidth="1"/>
    <col min="8" max="8" width="11.42578125" style="212"/>
    <col min="9" max="9" width="7.7109375" style="212" customWidth="1"/>
    <col min="10" max="16384" width="11.42578125" style="212"/>
  </cols>
  <sheetData>
    <row r="1" spans="1:10" x14ac:dyDescent="0.2">
      <c r="A1" s="209"/>
      <c r="B1" s="209"/>
      <c r="C1" s="209"/>
      <c r="D1" s="381"/>
      <c r="E1" s="209"/>
      <c r="F1" s="209"/>
      <c r="G1" s="210"/>
      <c r="H1" s="211"/>
      <c r="I1" s="210"/>
      <c r="J1" s="210"/>
    </row>
    <row r="2" spans="1:10" x14ac:dyDescent="0.2">
      <c r="A2" s="796" t="s">
        <v>14</v>
      </c>
      <c r="B2" s="796"/>
      <c r="C2" s="796"/>
      <c r="D2" s="796"/>
      <c r="E2" s="796"/>
      <c r="F2" s="796"/>
      <c r="G2" s="796"/>
      <c r="H2" s="796"/>
      <c r="I2" s="796"/>
      <c r="J2" s="382"/>
    </row>
    <row r="3" spans="1:10" x14ac:dyDescent="0.2">
      <c r="A3" s="796" t="s">
        <v>43</v>
      </c>
      <c r="B3" s="796"/>
      <c r="C3" s="796"/>
      <c r="D3" s="796"/>
      <c r="E3" s="796"/>
      <c r="F3" s="796"/>
      <c r="G3" s="796"/>
      <c r="H3" s="796"/>
      <c r="I3" s="796"/>
      <c r="J3" s="382"/>
    </row>
    <row r="4" spans="1:10" s="214" customFormat="1" ht="15.75" customHeigh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  <c r="J4" s="382"/>
    </row>
    <row r="5" spans="1:10" s="214" customFormat="1" ht="15.75" customHeight="1" x14ac:dyDescent="0.2">
      <c r="A5" s="801" t="s">
        <v>5</v>
      </c>
      <c r="B5" s="801"/>
      <c r="C5" s="801"/>
      <c r="D5" s="801"/>
      <c r="E5" s="801"/>
      <c r="F5" s="801"/>
      <c r="G5" s="801"/>
      <c r="H5" s="801"/>
      <c r="I5" s="801"/>
      <c r="J5" s="382"/>
    </row>
    <row r="6" spans="1:10" ht="15.75" customHeight="1" x14ac:dyDescent="0.2">
      <c r="A6" s="801" t="str">
        <f>gestion!$B$60</f>
        <v>PATINEUR OU PATINEUSE DE DANSES</v>
      </c>
      <c r="B6" s="801"/>
      <c r="C6" s="801"/>
      <c r="D6" s="801"/>
      <c r="E6" s="801"/>
      <c r="F6" s="801"/>
      <c r="G6" s="801"/>
      <c r="H6" s="801"/>
      <c r="I6" s="801"/>
      <c r="J6" s="382"/>
    </row>
    <row r="7" spans="1:10" ht="15.75" customHeight="1" x14ac:dyDescent="0.2">
      <c r="A7" s="801" t="str">
        <f>gestion!$B$62</f>
        <v>ENTRE 11 ET 13 ANS</v>
      </c>
      <c r="B7" s="801"/>
      <c r="C7" s="801"/>
      <c r="D7" s="801"/>
      <c r="E7" s="801"/>
      <c r="F7" s="801"/>
      <c r="G7" s="801"/>
      <c r="H7" s="801"/>
      <c r="I7" s="801"/>
      <c r="J7" s="382"/>
    </row>
    <row r="8" spans="1:10" s="349" customFormat="1" ht="15.75" customHeight="1" x14ac:dyDescent="0.2">
      <c r="A8" s="1020" t="s">
        <v>518</v>
      </c>
      <c r="B8" s="1020"/>
      <c r="C8" s="1020"/>
      <c r="D8" s="1020"/>
      <c r="E8" s="1020"/>
      <c r="F8" s="1020"/>
      <c r="G8" s="1020"/>
      <c r="H8" s="1020"/>
      <c r="I8" s="1020"/>
      <c r="J8" s="479"/>
    </row>
    <row r="9" spans="1:10" x14ac:dyDescent="0.2">
      <c r="A9" s="210"/>
      <c r="B9" s="210"/>
      <c r="C9" s="210"/>
      <c r="D9" s="383"/>
      <c r="E9" s="210"/>
      <c r="F9" s="210"/>
      <c r="G9" s="210"/>
      <c r="H9" s="211"/>
      <c r="I9" s="210"/>
      <c r="J9" s="210"/>
    </row>
    <row r="10" spans="1:10" x14ac:dyDescent="0.2">
      <c r="A10" s="216" t="s">
        <v>48</v>
      </c>
      <c r="B10" s="790"/>
      <c r="C10" s="790"/>
      <c r="D10" s="790"/>
      <c r="F10" s="521" t="s">
        <v>51</v>
      </c>
      <c r="G10" s="807"/>
      <c r="H10" s="807"/>
      <c r="I10" s="807"/>
    </row>
    <row r="11" spans="1:10" x14ac:dyDescent="0.2">
      <c r="A11" s="216"/>
      <c r="B11" s="217"/>
      <c r="C11" s="217"/>
      <c r="D11" s="384"/>
      <c r="E11" s="800"/>
      <c r="F11" s="800"/>
      <c r="G11" s="304"/>
      <c r="H11" s="305"/>
    </row>
    <row r="12" spans="1:10" x14ac:dyDescent="0.2">
      <c r="A12" s="216" t="s">
        <v>74</v>
      </c>
      <c r="B12" s="790"/>
      <c r="C12" s="790"/>
      <c r="D12" s="790"/>
      <c r="F12" s="521" t="s">
        <v>13</v>
      </c>
      <c r="G12" s="807"/>
      <c r="H12" s="807"/>
      <c r="I12" s="807"/>
    </row>
    <row r="13" spans="1:10" x14ac:dyDescent="0.2">
      <c r="A13" s="519"/>
      <c r="B13" s="318"/>
      <c r="C13" s="318"/>
      <c r="D13" s="385"/>
      <c r="E13" s="521"/>
      <c r="F13" s="521"/>
      <c r="G13" s="306"/>
      <c r="H13" s="306"/>
    </row>
    <row r="14" spans="1:10" x14ac:dyDescent="0.2">
      <c r="A14" s="800" t="s">
        <v>50</v>
      </c>
      <c r="B14" s="800"/>
      <c r="C14" s="790">
        <f>'données a remplir'!E7</f>
        <v>0</v>
      </c>
      <c r="D14" s="790"/>
      <c r="F14" s="520" t="s">
        <v>380</v>
      </c>
      <c r="G14" s="807">
        <f>'données a remplir'!E6</f>
        <v>0</v>
      </c>
      <c r="H14" s="807"/>
      <c r="I14" s="807"/>
    </row>
    <row r="15" spans="1:10" s="357" customFormat="1" ht="20.25" x14ac:dyDescent="0.3">
      <c r="A15" s="452"/>
      <c r="B15" s="452"/>
      <c r="C15" s="452"/>
      <c r="D15" s="452"/>
      <c r="E15" s="452"/>
      <c r="F15" s="452"/>
      <c r="G15" s="452"/>
      <c r="H15" s="452"/>
      <c r="I15" s="452"/>
      <c r="J15" s="452"/>
    </row>
    <row r="16" spans="1:10" s="357" customFormat="1" x14ac:dyDescent="0.2">
      <c r="A16" s="356" t="s">
        <v>415</v>
      </c>
      <c r="B16" s="221"/>
      <c r="C16" s="221"/>
      <c r="D16" s="386"/>
      <c r="E16" s="222"/>
      <c r="F16" s="222"/>
      <c r="G16" s="210"/>
      <c r="H16" s="211"/>
      <c r="I16" s="210"/>
      <c r="J16" s="210"/>
    </row>
    <row r="17" spans="1:12" s="357" customFormat="1" x14ac:dyDescent="0.2">
      <c r="A17" s="945" t="str">
        <f>_xlfn.CONCAT(gestion!$B$143," ",gestion!$Q$4)</f>
        <v>entre 11 et 13 ans au 31 décembre 2019</v>
      </c>
      <c r="B17" s="945"/>
      <c r="C17" s="945"/>
      <c r="D17" s="945"/>
      <c r="E17" s="945"/>
      <c r="F17" s="945"/>
      <c r="G17" s="945"/>
      <c r="H17" s="945"/>
      <c r="I17" s="945"/>
      <c r="J17" s="945"/>
    </row>
    <row r="18" spans="1:12" s="357" customFormat="1" x14ac:dyDescent="0.2">
      <c r="A18" s="945" t="str">
        <f>gestion!$B$145</f>
        <v>Chaque Club enverra 3 candidatures.</v>
      </c>
      <c r="B18" s="945"/>
      <c r="C18" s="945"/>
      <c r="D18" s="945"/>
      <c r="E18" s="945"/>
      <c r="F18" s="945"/>
      <c r="G18" s="945"/>
      <c r="H18" s="945"/>
      <c r="I18" s="945"/>
      <c r="J18" s="945"/>
    </row>
    <row r="20" spans="1:12" x14ac:dyDescent="0.2">
      <c r="B20" s="238" t="s">
        <v>37</v>
      </c>
      <c r="C20" s="387" t="s">
        <v>39</v>
      </c>
      <c r="D20" s="388" t="s">
        <v>38</v>
      </c>
      <c r="F20" s="238" t="s">
        <v>37</v>
      </c>
      <c r="G20" s="387" t="s">
        <v>39</v>
      </c>
      <c r="H20" s="388" t="s">
        <v>38</v>
      </c>
    </row>
    <row r="21" spans="1:12" x14ac:dyDescent="0.2">
      <c r="B21" s="389" t="str">
        <f>_xlfn.CONCAT("1. ",tableau!A75)</f>
        <v>1. Élément</v>
      </c>
      <c r="C21" s="390"/>
      <c r="D21" s="391">
        <f>IF(AND(C21&gt;43769,C21&lt;43831),tableau!B75,0)</f>
        <v>0</v>
      </c>
      <c r="F21" s="389" t="str">
        <f>tableau!E75</f>
        <v>8a. Kilian</v>
      </c>
      <c r="G21" s="390"/>
      <c r="H21" s="391">
        <f>IF(AND(G21&gt;43769,G21&lt;43831),tableau!H75,0)</f>
        <v>0</v>
      </c>
      <c r="K21" s="472"/>
    </row>
    <row r="22" spans="1:12" x14ac:dyDescent="0.2">
      <c r="B22" s="389" t="str">
        <f>tableau!A78</f>
        <v>2a. Valse hollandaise</v>
      </c>
      <c r="C22" s="390"/>
      <c r="D22" s="391">
        <f>IF(AND(C22&gt;43769,C22&lt;43831),tableau!B78,0)</f>
        <v>0</v>
      </c>
      <c r="F22" s="389" t="str">
        <f>tableau!E76</f>
        <v>8b. Rocker Fox-trot</v>
      </c>
      <c r="G22" s="390"/>
      <c r="H22" s="391">
        <f>IF(AND(G22&gt;43769,G22&lt;43831),tableau!H76,0)</f>
        <v>0</v>
      </c>
      <c r="L22" s="392"/>
    </row>
    <row r="23" spans="1:12" x14ac:dyDescent="0.2">
      <c r="B23" s="389" t="str">
        <f>tableau!A79</f>
        <v>2b. Tango Canasta</v>
      </c>
      <c r="C23" s="390"/>
      <c r="D23" s="391">
        <f>IF(AND(C23&gt;43769,C23&lt;43831),tableau!B79,0)</f>
        <v>0</v>
      </c>
      <c r="F23" s="389" t="str">
        <f>tableau!E77</f>
        <v>8c. Valse Starlight</v>
      </c>
      <c r="G23" s="390"/>
      <c r="H23" s="391">
        <f>IF(AND(G23&gt;43769,G23&lt;43831),tableau!H77,0)</f>
        <v>0</v>
      </c>
    </row>
    <row r="24" spans="1:12" x14ac:dyDescent="0.2">
      <c r="B24" s="389" t="str">
        <f>tableau!A82</f>
        <v>3a. Baby Blues</v>
      </c>
      <c r="C24" s="390"/>
      <c r="D24" s="391">
        <f>IF(AND(C24&gt;43769,C24&lt;43831),tableau!B82,0)</f>
        <v>0</v>
      </c>
      <c r="F24" s="389" t="str">
        <f>tableau!E80</f>
        <v>9a. Paso Doble</v>
      </c>
      <c r="G24" s="390"/>
      <c r="H24" s="391">
        <f>IF(AND(G24&gt;43769,G24&lt;43831),tableau!H80,0)</f>
        <v>0</v>
      </c>
    </row>
    <row r="25" spans="1:12" x14ac:dyDescent="0.2">
      <c r="B25" s="389" t="str">
        <f>tableau!A83</f>
        <v>3b. Élément</v>
      </c>
      <c r="C25" s="390"/>
      <c r="D25" s="391">
        <f>IF(AND(C25&gt;43769,C25&lt;43831),tableau!B83,0)</f>
        <v>0</v>
      </c>
      <c r="F25" s="389" t="str">
        <f>tableau!E81</f>
        <v>9b. Blues</v>
      </c>
      <c r="G25" s="390"/>
      <c r="H25" s="391">
        <f>IF(AND(G25&gt;43769,G25&lt;43831),tableau!H81,0)</f>
        <v>0</v>
      </c>
    </row>
    <row r="26" spans="1:12" x14ac:dyDescent="0.2">
      <c r="B26" s="389" t="str">
        <f>tableau!A86</f>
        <v>4a. Danse Swing</v>
      </c>
      <c r="C26" s="390"/>
      <c r="D26" s="391">
        <f>IF(AND(C26&gt;43769,C26&lt;43831),tableau!B86,0)</f>
        <v>0</v>
      </c>
      <c r="F26" s="389" t="str">
        <f>tableau!E82</f>
        <v>9c. Samba argent</v>
      </c>
      <c r="G26" s="390"/>
      <c r="H26" s="391">
        <f>IF(AND(G26&gt;43769,G26&lt;43831),tableau!H82,0)</f>
        <v>0</v>
      </c>
    </row>
    <row r="27" spans="1:12" x14ac:dyDescent="0.2">
      <c r="B27" s="389" t="str">
        <f>tableau!A87</f>
        <v>4b. Tango Fiesta</v>
      </c>
      <c r="C27" s="390"/>
      <c r="D27" s="391">
        <f>IF(AND(C27&gt;43769,C27&lt;43831),tableau!B87,0)</f>
        <v>0</v>
      </c>
      <c r="F27" s="389" t="str">
        <f>tableau!E85</f>
        <v>10a. Cha Cha Congelado</v>
      </c>
      <c r="G27" s="390"/>
      <c r="H27" s="391">
        <f>IF(AND(G27&gt;43769,G27&lt;43831),tableau!H85,0)</f>
        <v>0</v>
      </c>
    </row>
    <row r="28" spans="1:12" x14ac:dyDescent="0.2">
      <c r="B28" s="389" t="str">
        <f>tableau!A90</f>
        <v>5a. Valse Willow</v>
      </c>
      <c r="C28" s="390"/>
      <c r="D28" s="391">
        <f>IF(AND(C28&gt;43769,C28&lt;43831),tableau!B90,0)</f>
        <v>0</v>
      </c>
      <c r="F28" s="389" t="str">
        <f>tableau!E86</f>
        <v>10b. Valse Westminster</v>
      </c>
      <c r="G28" s="390"/>
      <c r="H28" s="391">
        <f>IF(AND(G28&gt;43769,G28&lt;43831),tableau!H86,0)</f>
        <v>0</v>
      </c>
    </row>
    <row r="29" spans="1:12" x14ac:dyDescent="0.2">
      <c r="B29" s="389" t="str">
        <f>tableau!A91</f>
        <v>5b. Éléments</v>
      </c>
      <c r="C29" s="390"/>
      <c r="D29" s="391">
        <f>IF(AND(C29&gt;43769,C29&lt;43831),tableau!B91,0)</f>
        <v>0</v>
      </c>
      <c r="F29" s="389" t="str">
        <f>tableau!E87</f>
        <v>10c. Quickstep</v>
      </c>
      <c r="G29" s="390"/>
      <c r="H29" s="391">
        <f>IF(AND(G29&gt;43769,G29&lt;43831),tableau!H87,0)</f>
        <v>0</v>
      </c>
    </row>
    <row r="30" spans="1:12" x14ac:dyDescent="0.2">
      <c r="B30" s="389" t="str">
        <f>tableau!A94</f>
        <v>6a. Ten-Fox</v>
      </c>
      <c r="C30" s="390"/>
      <c r="D30" s="391">
        <f>IF(AND(C30&gt;43769,C30&lt;43831),tableau!B94,0)</f>
        <v>0</v>
      </c>
      <c r="F30" s="389" t="str">
        <f>tableau!E90</f>
        <v>ORa. Valse viennoise</v>
      </c>
      <c r="G30" s="390"/>
      <c r="H30" s="391">
        <f>IF(AND(G30&gt;43769,G30&lt;43831),tableau!H90,0)</f>
        <v>0</v>
      </c>
    </row>
    <row r="31" spans="1:12" x14ac:dyDescent="0.2">
      <c r="B31" s="389" t="str">
        <f>tableau!A95</f>
        <v>6b. Valse européenne</v>
      </c>
      <c r="C31" s="390"/>
      <c r="D31" s="391">
        <f>IF(AND(C31&gt;43769,C31&lt;43831),tableau!B95,0)</f>
        <v>0</v>
      </c>
      <c r="F31" s="389" t="str">
        <f>tableau!E91</f>
        <v>ORb. Tango argentin</v>
      </c>
      <c r="G31" s="390"/>
      <c r="H31" s="391">
        <f>IF(AND(G31&gt;43769,G31&lt;43831),tableau!H91,0)</f>
        <v>0</v>
      </c>
    </row>
    <row r="32" spans="1:12" x14ac:dyDescent="0.2">
      <c r="B32" s="389" t="str">
        <f>tableau!A96</f>
        <v>6c. Fourteenstep</v>
      </c>
      <c r="C32" s="390"/>
      <c r="D32" s="391">
        <f>IF(AND(C32&gt;43769,C32&lt;43831),tableau!B96,0)</f>
        <v>0</v>
      </c>
      <c r="F32" s="389" t="str">
        <f>tableau!E92</f>
        <v>ORc. Danse rythmique</v>
      </c>
      <c r="G32" s="390"/>
      <c r="H32" s="391">
        <f>IF(AND(G32&gt;43769,G32&lt;43831),tableau!H92,0)</f>
        <v>0</v>
      </c>
    </row>
    <row r="33" spans="1:9" x14ac:dyDescent="0.2">
      <c r="B33" s="389" t="str">
        <f>tableau!A99</f>
        <v>7a. Fox-trot de Keats</v>
      </c>
      <c r="C33" s="390"/>
      <c r="D33" s="391">
        <f>IF(AND(C33&gt;43769,C33&lt;43831),tableau!B99,0)</f>
        <v>0</v>
      </c>
      <c r="F33" s="389" t="str">
        <f>_xlfn.CONCAT("DI. ",tableau!E95)</f>
        <v>DI. Valse Ravensburger</v>
      </c>
      <c r="G33" s="390"/>
      <c r="H33" s="391">
        <f>IF(AND(G33&gt;43769,G33&lt;43831),tableau!H95,0)</f>
        <v>0</v>
      </c>
    </row>
    <row r="34" spans="1:9" x14ac:dyDescent="0.2">
      <c r="B34" s="389" t="str">
        <f>tableau!A100</f>
        <v>7b. Tango Harris</v>
      </c>
      <c r="C34" s="390"/>
      <c r="D34" s="391">
        <f>IF(AND(C34&gt;43769,C34&lt;43831),tableau!B100,0)</f>
        <v>0</v>
      </c>
      <c r="F34" s="389" t="str">
        <f>_xlfn.CONCAT("DI. ",tableau!E96)</f>
        <v>DI. Tango Romantica</v>
      </c>
      <c r="G34" s="390"/>
      <c r="H34" s="391">
        <f>IF(AND(G34&gt;43769,G34&lt;43831),tableau!H96,0)</f>
        <v>0</v>
      </c>
    </row>
    <row r="35" spans="1:9" x14ac:dyDescent="0.2">
      <c r="B35" s="393" t="str">
        <f>tableau!A101</f>
        <v>7c. Valse américaine</v>
      </c>
      <c r="C35" s="394"/>
      <c r="D35" s="395">
        <f>IF(AND(C35&gt;43769,C35&lt;43831),tableau!B101,0)</f>
        <v>0</v>
      </c>
      <c r="F35" s="389" t="str">
        <f>_xlfn.CONCAT("DI. ",tableau!E97)</f>
        <v>DI. Polka Yankee</v>
      </c>
      <c r="G35" s="390"/>
      <c r="H35" s="391">
        <f>IF(AND(G35&gt;43769,G35&lt;43831),tableau!H97,0)</f>
        <v>0</v>
      </c>
    </row>
    <row r="36" spans="1:9" x14ac:dyDescent="0.2">
      <c r="B36" s="473" t="s">
        <v>421</v>
      </c>
      <c r="C36" s="473"/>
      <c r="D36" s="474">
        <f>SUM(D19:D35)</f>
        <v>0</v>
      </c>
      <c r="F36" s="389" t="str">
        <f>_xlfn.CONCAT("DI. ",tableau!E98)</f>
        <v>DI. Rumba</v>
      </c>
      <c r="G36" s="390"/>
      <c r="H36" s="391">
        <f>IF(AND(G36&gt;43769,G36&lt;43831),tableau!H98,0)</f>
        <v>0</v>
      </c>
    </row>
    <row r="37" spans="1:9" x14ac:dyDescent="0.2">
      <c r="B37" s="362"/>
      <c r="C37" s="475"/>
      <c r="D37" s="401"/>
      <c r="F37" s="389" t="str">
        <f>_xlfn.CONCAT("DI. ",tableau!E99)</f>
        <v>DI. Valse autrichienne</v>
      </c>
      <c r="G37" s="390"/>
      <c r="H37" s="391">
        <f>IF(AND(G37&gt;43769,G37&lt;43831),tableau!H99,0)</f>
        <v>0</v>
      </c>
    </row>
    <row r="38" spans="1:9" x14ac:dyDescent="0.2">
      <c r="B38" s="362"/>
      <c r="C38" s="475"/>
      <c r="D38" s="401"/>
      <c r="F38" s="393" t="str">
        <f>_xlfn.CONCAT("DI. ",tableau!E100)</f>
        <v>DI. Valse or</v>
      </c>
      <c r="G38" s="394"/>
      <c r="H38" s="395">
        <f>IF(AND(G38&gt;43769,G38&lt;43831),tableau!H100,0)</f>
        <v>0</v>
      </c>
    </row>
    <row r="39" spans="1:9" s="264" customFormat="1" x14ac:dyDescent="0.2">
      <c r="B39" s="396"/>
      <c r="C39" s="396"/>
      <c r="D39" s="397"/>
      <c r="F39" s="396" t="s">
        <v>421</v>
      </c>
      <c r="G39" s="396"/>
      <c r="H39" s="397">
        <f>SUM(H21:H38)</f>
        <v>0</v>
      </c>
    </row>
    <row r="40" spans="1:9" s="264" customFormat="1" x14ac:dyDescent="0.2">
      <c r="B40" s="396"/>
      <c r="C40" s="396"/>
      <c r="D40" s="397"/>
      <c r="G40" s="396"/>
      <c r="H40" s="396"/>
      <c r="I40" s="397"/>
    </row>
    <row r="42" spans="1:9" ht="15.75" x14ac:dyDescent="0.25">
      <c r="A42" s="1018" t="s">
        <v>519</v>
      </c>
      <c r="B42" s="1018"/>
      <c r="C42" s="1018"/>
      <c r="D42" s="1018"/>
      <c r="E42" s="480">
        <f>'43-1'!E42</f>
        <v>0</v>
      </c>
    </row>
    <row r="43" spans="1:9" ht="15.75" x14ac:dyDescent="0.25">
      <c r="A43" s="1018" t="s">
        <v>522</v>
      </c>
      <c r="B43" s="1018"/>
      <c r="C43" s="1018"/>
      <c r="D43" s="1018"/>
      <c r="E43" s="481">
        <f>D36+H39</f>
        <v>0</v>
      </c>
    </row>
    <row r="45" spans="1:9" s="478" customFormat="1" x14ac:dyDescent="0.2">
      <c r="A45" s="1021" t="s">
        <v>468</v>
      </c>
      <c r="B45" s="1021"/>
      <c r="C45" s="1021"/>
      <c r="D45" s="1021"/>
      <c r="E45" s="399">
        <f>E42+E43</f>
        <v>0</v>
      </c>
    </row>
    <row r="54" spans="1:11" x14ac:dyDescent="0.2">
      <c r="A54" s="255" t="str">
        <f>+gestion!$B$81</f>
        <v>N.B. :  Joindre une copie très lisible des parties du sommaire de test ou de la certification.</v>
      </c>
      <c r="B54" s="255"/>
      <c r="C54" s="255"/>
      <c r="D54" s="255"/>
      <c r="E54" s="255"/>
      <c r="F54" s="255"/>
      <c r="G54" s="255"/>
      <c r="H54" s="255"/>
      <c r="I54" s="255"/>
      <c r="J54" s="255"/>
      <c r="K54" s="210"/>
    </row>
    <row r="55" spans="1:11" x14ac:dyDescent="0.2">
      <c r="A55" s="210"/>
      <c r="B55" s="210"/>
      <c r="C55" s="210"/>
      <c r="D55" s="210"/>
      <c r="E55" s="210"/>
      <c r="F55" s="210"/>
      <c r="G55" s="210"/>
      <c r="H55" s="210"/>
      <c r="I55" s="210"/>
      <c r="J55" s="210"/>
      <c r="K55" s="210"/>
    </row>
    <row r="56" spans="1:11" x14ac:dyDescent="0.2">
      <c r="B56" s="210"/>
      <c r="C56" s="460" t="s">
        <v>52</v>
      </c>
      <c r="D56" s="460"/>
      <c r="E56" s="210"/>
      <c r="F56" s="325" t="str">
        <f>+'données a remplir'!$F$8</f>
        <v/>
      </c>
      <c r="G56" s="325"/>
      <c r="H56" s="325"/>
      <c r="I56" s="361"/>
      <c r="J56" s="361"/>
    </row>
    <row r="57" spans="1:11" x14ac:dyDescent="0.2">
      <c r="B57" s="210"/>
      <c r="C57" s="460"/>
      <c r="D57" s="245"/>
      <c r="E57" s="210"/>
      <c r="F57" s="245"/>
      <c r="G57" s="245"/>
      <c r="H57" s="245"/>
      <c r="I57" s="221"/>
      <c r="J57" s="221"/>
    </row>
    <row r="58" spans="1:11" x14ac:dyDescent="0.2">
      <c r="B58" s="210"/>
      <c r="C58" s="460" t="s">
        <v>53</v>
      </c>
      <c r="D58" s="460"/>
      <c r="E58" s="210"/>
      <c r="F58" s="325" t="str">
        <f>+'données a remplir'!$F$9</f>
        <v/>
      </c>
      <c r="G58" s="325"/>
      <c r="H58" s="325"/>
      <c r="I58" s="361"/>
      <c r="J58" s="361"/>
    </row>
    <row r="59" spans="1:11" x14ac:dyDescent="0.2">
      <c r="B59" s="210"/>
      <c r="C59" s="460"/>
      <c r="D59" s="245"/>
      <c r="E59" s="210"/>
      <c r="F59" s="245"/>
      <c r="G59" s="245"/>
      <c r="H59" s="245"/>
      <c r="I59" s="221"/>
      <c r="J59" s="221"/>
    </row>
    <row r="60" spans="1:11" x14ac:dyDescent="0.2">
      <c r="B60" s="210"/>
      <c r="C60" s="455" t="s">
        <v>54</v>
      </c>
      <c r="D60" s="455"/>
      <c r="E60" s="210"/>
      <c r="F60" s="325" t="str">
        <f>+'données a remplir'!$F$10</f>
        <v/>
      </c>
      <c r="G60" s="325"/>
      <c r="H60" s="325"/>
      <c r="I60" s="361"/>
      <c r="J60" s="361"/>
    </row>
    <row r="61" spans="1:11" x14ac:dyDescent="0.2">
      <c r="D61" s="212"/>
    </row>
  </sheetData>
  <sheetProtection password="FD20" sheet="1"/>
  <protectedRanges>
    <protectedRange sqref="B10:D12 G10:H12" name="Plage1_3"/>
    <protectedRange sqref="C21:C35" name="Plage2"/>
    <protectedRange sqref="G21:G38" name="Plage3"/>
  </protectedRanges>
  <mergeCells count="20">
    <mergeCell ref="A7:I7"/>
    <mergeCell ref="A8:I8"/>
    <mergeCell ref="A2:I2"/>
    <mergeCell ref="A3:I3"/>
    <mergeCell ref="A4:I4"/>
    <mergeCell ref="A5:I5"/>
    <mergeCell ref="A6:I6"/>
    <mergeCell ref="G10:I10"/>
    <mergeCell ref="G12:I12"/>
    <mergeCell ref="G14:I14"/>
    <mergeCell ref="C14:D14"/>
    <mergeCell ref="A14:B14"/>
    <mergeCell ref="E11:F11"/>
    <mergeCell ref="B10:D10"/>
    <mergeCell ref="A43:D43"/>
    <mergeCell ref="A42:D42"/>
    <mergeCell ref="A45:D45"/>
    <mergeCell ref="B12:D12"/>
    <mergeCell ref="A17:J17"/>
    <mergeCell ref="A18:J18"/>
  </mergeCells>
  <printOptions horizontalCentered="1"/>
  <pageMargins left="0" right="0" top="0.74803149606299213" bottom="0.74803149606299213" header="0.31496062992125984" footer="0.31496062992125984"/>
  <pageSetup scale="81" orientation="portrait" r:id="rId1"/>
  <headerFooter>
    <oddHeader>&amp;LLauréats 2019</oddHeader>
    <oddFooter>&amp;LCandidat 1&amp;C&amp;14PATINAGE LAURENTIDES&amp;R&amp;A</oddFooter>
  </headerFooter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sheetPr>
    <tabColor rgb="FF92D050"/>
  </sheetPr>
  <dimension ref="A1:K57"/>
  <sheetViews>
    <sheetView showGridLines="0" zoomScaleNormal="100" workbookViewId="0">
      <selection activeCell="B10" sqref="B10:D10"/>
    </sheetView>
  </sheetViews>
  <sheetFormatPr baseColWidth="10" defaultRowHeight="12.75" x14ac:dyDescent="0.2"/>
  <cols>
    <col min="1" max="1" width="11.42578125" style="212"/>
    <col min="2" max="2" width="23.42578125" style="212" customWidth="1"/>
    <col min="3" max="3" width="13.42578125" style="212" customWidth="1"/>
    <col min="4" max="4" width="11.42578125" style="400"/>
    <col min="5" max="5" width="9.28515625" style="212" customWidth="1"/>
    <col min="6" max="6" width="23.28515625" style="212" customWidth="1"/>
    <col min="7" max="7" width="18.7109375" style="212" customWidth="1"/>
    <col min="8" max="8" width="11.42578125" style="212"/>
    <col min="9" max="9" width="7.7109375" style="212" customWidth="1"/>
    <col min="10" max="16384" width="11.42578125" style="212"/>
  </cols>
  <sheetData>
    <row r="1" spans="1:10" x14ac:dyDescent="0.2">
      <c r="A1" s="209"/>
      <c r="B1" s="209"/>
      <c r="C1" s="209"/>
      <c r="D1" s="381"/>
      <c r="E1" s="209"/>
      <c r="F1" s="209"/>
      <c r="G1" s="210"/>
      <c r="H1" s="211"/>
      <c r="I1" s="210"/>
    </row>
    <row r="2" spans="1:10" x14ac:dyDescent="0.2">
      <c r="A2" s="796" t="s">
        <v>14</v>
      </c>
      <c r="B2" s="796"/>
      <c r="C2" s="796"/>
      <c r="D2" s="796"/>
      <c r="E2" s="796"/>
      <c r="F2" s="796"/>
      <c r="G2" s="796"/>
      <c r="H2" s="796"/>
      <c r="I2" s="796"/>
    </row>
    <row r="3" spans="1:10" x14ac:dyDescent="0.2">
      <c r="A3" s="796" t="s">
        <v>43</v>
      </c>
      <c r="B3" s="796"/>
      <c r="C3" s="796"/>
      <c r="D3" s="796"/>
      <c r="E3" s="796"/>
      <c r="F3" s="796"/>
      <c r="G3" s="796"/>
      <c r="H3" s="796"/>
      <c r="I3" s="796"/>
    </row>
    <row r="4" spans="1:10" s="214" customFormat="1" ht="15.75" customHeigh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</row>
    <row r="5" spans="1:10" s="214" customFormat="1" ht="15.75" customHeight="1" x14ac:dyDescent="0.2">
      <c r="A5" s="801" t="s">
        <v>5</v>
      </c>
      <c r="B5" s="801"/>
      <c r="C5" s="801"/>
      <c r="D5" s="801"/>
      <c r="E5" s="801"/>
      <c r="F5" s="801"/>
      <c r="G5" s="801"/>
      <c r="H5" s="801"/>
      <c r="I5" s="801"/>
    </row>
    <row r="6" spans="1:10" ht="15.75" customHeight="1" x14ac:dyDescent="0.2">
      <c r="A6" s="801" t="str">
        <f>gestion!$B$60</f>
        <v>PATINEUR OU PATINEUSE DE DANSES</v>
      </c>
      <c r="B6" s="801"/>
      <c r="C6" s="801"/>
      <c r="D6" s="801"/>
      <c r="E6" s="801"/>
      <c r="F6" s="801"/>
      <c r="G6" s="801"/>
      <c r="H6" s="801"/>
      <c r="I6" s="801"/>
    </row>
    <row r="7" spans="1:10" ht="15.75" customHeight="1" x14ac:dyDescent="0.2">
      <c r="A7" s="801" t="str">
        <f>gestion!$B$62</f>
        <v>ENTRE 11 ET 13 ANS</v>
      </c>
      <c r="B7" s="801"/>
      <c r="C7" s="801"/>
      <c r="D7" s="801"/>
      <c r="E7" s="801"/>
      <c r="F7" s="801"/>
      <c r="G7" s="801"/>
      <c r="H7" s="801"/>
      <c r="I7" s="801"/>
    </row>
    <row r="8" spans="1:10" s="349" customFormat="1" ht="15.75" customHeight="1" x14ac:dyDescent="0.2">
      <c r="A8" s="1020" t="s">
        <v>514</v>
      </c>
      <c r="B8" s="1020"/>
      <c r="C8" s="1020"/>
      <c r="D8" s="1020"/>
      <c r="E8" s="1020"/>
      <c r="F8" s="1020"/>
      <c r="G8" s="1020"/>
      <c r="H8" s="1020"/>
      <c r="I8" s="1020"/>
      <c r="J8" s="479"/>
    </row>
    <row r="9" spans="1:10" x14ac:dyDescent="0.2">
      <c r="A9" s="210"/>
      <c r="B9" s="210"/>
      <c r="C9" s="210"/>
      <c r="D9" s="383"/>
      <c r="E9" s="210"/>
      <c r="F9" s="210"/>
      <c r="G9" s="210"/>
      <c r="H9" s="211"/>
      <c r="I9" s="210"/>
    </row>
    <row r="10" spans="1:10" x14ac:dyDescent="0.2">
      <c r="A10" s="216" t="s">
        <v>48</v>
      </c>
      <c r="B10" s="790"/>
      <c r="C10" s="790"/>
      <c r="D10" s="790"/>
      <c r="F10" s="521" t="s">
        <v>51</v>
      </c>
      <c r="G10" s="807"/>
      <c r="H10" s="807"/>
      <c r="I10" s="807"/>
    </row>
    <row r="11" spans="1:10" x14ac:dyDescent="0.2">
      <c r="A11" s="216"/>
      <c r="B11" s="217"/>
      <c r="C11" s="217"/>
      <c r="D11" s="384"/>
      <c r="E11" s="800"/>
      <c r="F11" s="800"/>
      <c r="G11" s="304"/>
      <c r="H11" s="305"/>
    </row>
    <row r="12" spans="1:10" x14ac:dyDescent="0.2">
      <c r="A12" s="216" t="s">
        <v>74</v>
      </c>
      <c r="B12" s="790"/>
      <c r="C12" s="790"/>
      <c r="D12" s="790"/>
      <c r="F12" s="521" t="s">
        <v>13</v>
      </c>
      <c r="G12" s="807"/>
      <c r="H12" s="807"/>
      <c r="I12" s="807"/>
    </row>
    <row r="13" spans="1:10" x14ac:dyDescent="0.2">
      <c r="A13" s="519"/>
      <c r="B13" s="318"/>
      <c r="C13" s="318"/>
      <c r="D13" s="385"/>
      <c r="E13" s="521"/>
      <c r="F13" s="521"/>
      <c r="G13" s="306"/>
      <c r="H13" s="306"/>
    </row>
    <row r="14" spans="1:10" x14ac:dyDescent="0.2">
      <c r="A14" s="800" t="s">
        <v>50</v>
      </c>
      <c r="B14" s="800"/>
      <c r="C14" s="790">
        <f>'données a remplir'!E7</f>
        <v>0</v>
      </c>
      <c r="D14" s="790"/>
      <c r="F14" s="520" t="s">
        <v>380</v>
      </c>
      <c r="G14" s="807">
        <f>'données a remplir'!E6</f>
        <v>0</v>
      </c>
      <c r="H14" s="807"/>
      <c r="I14" s="807"/>
    </row>
    <row r="15" spans="1:10" s="357" customFormat="1" ht="20.25" x14ac:dyDescent="0.3">
      <c r="A15" s="891"/>
      <c r="B15" s="891"/>
      <c r="C15" s="891"/>
      <c r="D15" s="891"/>
      <c r="E15" s="891"/>
      <c r="F15" s="891"/>
      <c r="G15" s="891"/>
      <c r="H15" s="891"/>
      <c r="I15" s="891"/>
    </row>
    <row r="16" spans="1:10" s="357" customFormat="1" x14ac:dyDescent="0.2">
      <c r="A16" s="356" t="s">
        <v>415</v>
      </c>
      <c r="B16" s="221"/>
      <c r="C16" s="221"/>
      <c r="D16" s="386"/>
      <c r="E16" s="222"/>
      <c r="F16" s="222"/>
      <c r="G16" s="210"/>
      <c r="H16" s="211"/>
      <c r="I16" s="210"/>
    </row>
    <row r="17" spans="1:11" s="357" customFormat="1" x14ac:dyDescent="0.2">
      <c r="A17" s="945" t="str">
        <f>_xlfn.CONCAT(gestion!$B$143," ",gestion!$Q$4)</f>
        <v>entre 11 et 13 ans au 31 décembre 2019</v>
      </c>
      <c r="B17" s="945"/>
      <c r="C17" s="945"/>
      <c r="D17" s="945"/>
      <c r="E17" s="945"/>
      <c r="F17" s="945"/>
      <c r="G17" s="945"/>
      <c r="H17" s="945"/>
      <c r="I17" s="945"/>
    </row>
    <row r="18" spans="1:11" s="357" customFormat="1" x14ac:dyDescent="0.2">
      <c r="A18" s="945" t="str">
        <f>gestion!$B$145</f>
        <v>Chaque Club enverra 3 candidatures.</v>
      </c>
      <c r="B18" s="945"/>
      <c r="C18" s="945"/>
      <c r="D18" s="945"/>
      <c r="E18" s="945"/>
      <c r="F18" s="945"/>
      <c r="G18" s="945"/>
      <c r="H18" s="945"/>
      <c r="I18" s="945"/>
    </row>
    <row r="20" spans="1:11" x14ac:dyDescent="0.2">
      <c r="B20" s="238" t="s">
        <v>37</v>
      </c>
      <c r="C20" s="387" t="s">
        <v>39</v>
      </c>
      <c r="D20" s="388" t="s">
        <v>38</v>
      </c>
      <c r="F20" s="238" t="s">
        <v>37</v>
      </c>
      <c r="G20" s="387" t="s">
        <v>39</v>
      </c>
      <c r="H20" s="388" t="s">
        <v>38</v>
      </c>
    </row>
    <row r="21" spans="1:11" x14ac:dyDescent="0.2">
      <c r="B21" s="389" t="str">
        <f>_xlfn.CONCAT("1. ",tableau!A42)</f>
        <v>1. Élément</v>
      </c>
      <c r="C21" s="390"/>
      <c r="D21" s="391">
        <f>IF(AND(C21&gt;=43466,C21&lt;43770),tableau!B42,0)</f>
        <v>0</v>
      </c>
      <c r="E21" s="401"/>
      <c r="F21" s="389" t="str">
        <f>_xlfn.CONCAT("SA. ",tableau!E42)</f>
        <v>SA. Paso Doble</v>
      </c>
      <c r="G21" s="390"/>
      <c r="H21" s="391">
        <f>IF(AND(G21&gt;=43466,G21&lt;43770),tableau!H42,0)</f>
        <v>0</v>
      </c>
    </row>
    <row r="22" spans="1:11" x14ac:dyDescent="0.2">
      <c r="B22" s="389" t="str">
        <f>tableau!A45</f>
        <v>2a. Valse Hollandaise</v>
      </c>
      <c r="C22" s="390"/>
      <c r="D22" s="391">
        <f>IF(AND(C22&gt;=43466,C22&lt;43770),tableau!B45,0)</f>
        <v>0</v>
      </c>
      <c r="E22" s="401"/>
      <c r="F22" s="389" t="str">
        <f>_xlfn.CONCAT("SA. ",tableau!E43)</f>
        <v>SA. Valse Starlight</v>
      </c>
      <c r="G22" s="390"/>
      <c r="H22" s="391">
        <f>IF(AND(G22&gt;=43466,G22&lt;43770),tableau!H43,0)</f>
        <v>0</v>
      </c>
      <c r="K22" s="392"/>
    </row>
    <row r="23" spans="1:11" x14ac:dyDescent="0.2">
      <c r="B23" s="389" t="str">
        <f>tableau!A46</f>
        <v>2b. Tango Canasta</v>
      </c>
      <c r="C23" s="390"/>
      <c r="D23" s="391">
        <f>IF(AND(C23&gt;=43466,C23&lt;43770),tableau!B46,0)</f>
        <v>0</v>
      </c>
      <c r="E23" s="401"/>
      <c r="F23" s="389" t="str">
        <f>_xlfn.CONCAT("SA. ",tableau!E44)</f>
        <v>SA. Blues</v>
      </c>
      <c r="G23" s="390"/>
      <c r="H23" s="391">
        <f>IF(AND(G23&gt;=43466,G23&lt;43770),tableau!H44,0)</f>
        <v>0</v>
      </c>
    </row>
    <row r="24" spans="1:11" x14ac:dyDescent="0.2">
      <c r="B24" s="389" t="str">
        <f>tableau!A49</f>
        <v>3a. Baby Blues</v>
      </c>
      <c r="C24" s="390"/>
      <c r="D24" s="391">
        <f>IF(AND(C24&gt;=43466,C24&lt;43770),tableau!B49,0)</f>
        <v>0</v>
      </c>
      <c r="E24" s="401"/>
      <c r="F24" s="389" t="str">
        <f>_xlfn.CONCAT("SA. ",tableau!E45)</f>
        <v>SA. Kilian</v>
      </c>
      <c r="G24" s="390"/>
      <c r="H24" s="391">
        <f>IF(AND(G24&gt;=43466,G24&lt;43770),tableau!H45,0)</f>
        <v>0</v>
      </c>
    </row>
    <row r="25" spans="1:11" x14ac:dyDescent="0.2">
      <c r="B25" s="389" t="str">
        <f>tableau!A50</f>
        <v>3b. Élément</v>
      </c>
      <c r="C25" s="390"/>
      <c r="D25" s="391">
        <f>IF(AND(C25&gt;=43466,C25&lt;43770),tableau!B50,0)</f>
        <v>0</v>
      </c>
      <c r="E25" s="401"/>
      <c r="F25" s="389" t="str">
        <f>_xlfn.CONCAT("SA. ",tableau!E46)</f>
        <v>SA. Cha Cha Congelado</v>
      </c>
      <c r="G25" s="390"/>
      <c r="H25" s="391">
        <f>IF(AND(G25&gt;=43466,G25&lt;43770),tableau!H46,0)</f>
        <v>0</v>
      </c>
    </row>
    <row r="26" spans="1:11" x14ac:dyDescent="0.2">
      <c r="B26" s="389" t="str">
        <f>tableau!A53</f>
        <v>4a. Danse Swing</v>
      </c>
      <c r="C26" s="390"/>
      <c r="D26" s="391">
        <f>IF(AND(C26&gt;=43466,C26&lt;43770),tableau!B53,0)</f>
        <v>0</v>
      </c>
      <c r="E26" s="401"/>
      <c r="F26" s="389" t="str">
        <f>_xlfn.CONCAT("SA. ",tableau!E47)</f>
        <v>SA. Danse créative argent</v>
      </c>
      <c r="G26" s="390"/>
      <c r="H26" s="391">
        <f>IF(AND(G26&gt;=43466,G26&lt;43770),tableau!H47,0)</f>
        <v>0</v>
      </c>
    </row>
    <row r="27" spans="1:11" x14ac:dyDescent="0.2">
      <c r="B27" s="389" t="str">
        <f>tableau!A54</f>
        <v>4b. Tango Fiesta</v>
      </c>
      <c r="C27" s="390"/>
      <c r="D27" s="391">
        <f>IF(AND(C27&gt;=43466,C27&lt;43770),tableau!B54,0)</f>
        <v>0</v>
      </c>
      <c r="E27" s="401"/>
      <c r="F27" s="389" t="str">
        <f>_xlfn.CONCAT("OR. ",tableau!E50)</f>
        <v>OR. Valse viennoise</v>
      </c>
      <c r="G27" s="390"/>
      <c r="H27" s="391">
        <f>IF(AND(G27&gt;=43466,G27&lt;43770),tableau!H50,0)</f>
        <v>0</v>
      </c>
    </row>
    <row r="28" spans="1:11" x14ac:dyDescent="0.2">
      <c r="B28" s="389" t="str">
        <f>tableau!A57</f>
        <v>5a. Valse Willow</v>
      </c>
      <c r="C28" s="390"/>
      <c r="D28" s="391">
        <f>IF(AND(C28&gt;=43466,C28&lt;43770),tableau!B57,0)</f>
        <v>0</v>
      </c>
      <c r="E28" s="401"/>
      <c r="F28" s="389" t="str">
        <f>_xlfn.CONCAT("OR. ",tableau!E51)</f>
        <v>OR. Valse Westminster</v>
      </c>
      <c r="G28" s="390"/>
      <c r="H28" s="391">
        <f>IF(AND(G28&gt;=43466,G28&lt;43770),tableau!H51,0)</f>
        <v>0</v>
      </c>
    </row>
    <row r="29" spans="1:11" x14ac:dyDescent="0.2">
      <c r="B29" s="389" t="str">
        <f>tableau!A58</f>
        <v>5b. Éléments</v>
      </c>
      <c r="C29" s="390"/>
      <c r="D29" s="391">
        <f>IF(AND(C29&gt;=43466,C29&lt;43770),tableau!B58,0)</f>
        <v>0</v>
      </c>
      <c r="E29" s="401"/>
      <c r="F29" s="389" t="str">
        <f>_xlfn.CONCAT("OR. ",tableau!E52)</f>
        <v>OR. Quickstep</v>
      </c>
      <c r="G29" s="390"/>
      <c r="H29" s="391">
        <f>IF(AND(G29&gt;=43466,G29&lt;43770),tableau!H52,0)</f>
        <v>0</v>
      </c>
    </row>
    <row r="30" spans="1:11" x14ac:dyDescent="0.2">
      <c r="B30" s="389" t="str">
        <f>_xlfn.CONCAT("SB. ",tableau!A61)</f>
        <v>SB. Ten-Fox</v>
      </c>
      <c r="C30" s="390"/>
      <c r="D30" s="391">
        <f>IF(AND(C30&gt;=43466,C30&lt;43770),tableau!B61,0)</f>
        <v>0</v>
      </c>
      <c r="E30" s="401"/>
      <c r="F30" s="389" t="str">
        <f>_xlfn.CONCAT("OR. ",tableau!E53)</f>
        <v>OR. Tango argentin</v>
      </c>
      <c r="G30" s="390"/>
      <c r="H30" s="391">
        <f>IF(AND(G30&gt;=43466,G30&lt;43770),tableau!H53,0)</f>
        <v>0</v>
      </c>
    </row>
    <row r="31" spans="1:11" x14ac:dyDescent="0.2">
      <c r="B31" s="389" t="str">
        <f>_xlfn.CONCAT("SB. ",tableau!A62)</f>
        <v>SB. Fourteenstep</v>
      </c>
      <c r="C31" s="390"/>
      <c r="D31" s="391">
        <f>IF(AND(C31&gt;=43466,C31&lt;43770),tableau!B62,0)</f>
        <v>0</v>
      </c>
      <c r="E31" s="401"/>
      <c r="F31" s="389" t="str">
        <f>_xlfn.CONCAT("OR. ",tableau!E54)</f>
        <v>OR. Samba argentin</v>
      </c>
      <c r="G31" s="390"/>
      <c r="H31" s="391">
        <f>IF(AND(G31&gt;=43466,G31&lt;43770),tableau!H54,0)</f>
        <v>0</v>
      </c>
    </row>
    <row r="32" spans="1:11" x14ac:dyDescent="0.2">
      <c r="B32" s="389" t="str">
        <f>_xlfn.CONCAT("SB. ",tableau!A63)</f>
        <v>SB. Valse européenne</v>
      </c>
      <c r="C32" s="390"/>
      <c r="D32" s="391">
        <f>IF(AND(C32&gt;=43466,C32&lt;43770),tableau!B63,0)</f>
        <v>0</v>
      </c>
      <c r="E32" s="401"/>
      <c r="F32" s="389" t="str">
        <f>_xlfn.CONCAT("OR. ",tableau!E55)</f>
        <v>OR. Danse créative or</v>
      </c>
      <c r="G32" s="390"/>
      <c r="H32" s="391">
        <f>IF(AND(G32&gt;=43466,G32&lt;43770),tableau!H55,0)</f>
        <v>0</v>
      </c>
    </row>
    <row r="33" spans="1:10" x14ac:dyDescent="0.2">
      <c r="B33" s="389" t="str">
        <f>_xlfn.CONCAT("SB. ",tableau!A64)</f>
        <v>SB. Danse créative bronze</v>
      </c>
      <c r="C33" s="390"/>
      <c r="D33" s="391">
        <f>IF(AND(C33&gt;=43466,C33&lt;43770),tableau!B64,0)</f>
        <v>0</v>
      </c>
      <c r="E33" s="401"/>
      <c r="F33" s="389" t="str">
        <f>_xlfn.CONCAT("DI. ",tableau!E58)</f>
        <v>DI. Valse Ravensburger</v>
      </c>
      <c r="G33" s="390"/>
      <c r="H33" s="391">
        <f>IF(AND(G33&gt;=43466,G33&lt;43770),tableau!H58,0)</f>
        <v>0</v>
      </c>
    </row>
    <row r="34" spans="1:10" x14ac:dyDescent="0.2">
      <c r="B34" s="389" t="str">
        <f>_xlfn.CONCAT("JA. ",tableau!A67)</f>
        <v>JA. Fox-trot de Keats</v>
      </c>
      <c r="C34" s="390"/>
      <c r="D34" s="391">
        <f>IF(AND(C34&gt;=43466,C34&lt;43770),tableau!B67,0)</f>
        <v>0</v>
      </c>
      <c r="E34" s="401"/>
      <c r="F34" s="389" t="str">
        <f>_xlfn.CONCAT("DI. ",tableau!E59)</f>
        <v>DI. Tango Romantica</v>
      </c>
      <c r="G34" s="390"/>
      <c r="H34" s="391">
        <f>IF(AND(G34&gt;=43466,G34&lt;43770),tableau!H59,0)</f>
        <v>0</v>
      </c>
    </row>
    <row r="35" spans="1:10" x14ac:dyDescent="0.2">
      <c r="B35" s="389" t="str">
        <f>_xlfn.CONCAT("JA. ",tableau!A68)</f>
        <v>JA. Tango Harris</v>
      </c>
      <c r="C35" s="390"/>
      <c r="D35" s="391">
        <f>IF(AND(C35&gt;=43466,C35&lt;43770),tableau!B68,0)</f>
        <v>0</v>
      </c>
      <c r="E35" s="401"/>
      <c r="F35" s="389" t="str">
        <f>_xlfn.CONCAT("DI. ",tableau!E60)</f>
        <v>DI. Polka Yankee</v>
      </c>
      <c r="G35" s="390"/>
      <c r="H35" s="391">
        <f>IF(AND(G35&gt;=43466,G35&lt;43770),tableau!H60,0)</f>
        <v>0</v>
      </c>
    </row>
    <row r="36" spans="1:10" x14ac:dyDescent="0.2">
      <c r="B36" s="389" t="str">
        <f>_xlfn.CONCAT("JA. ",tableau!A69)</f>
        <v>JA. Valse américaine</v>
      </c>
      <c r="C36" s="390"/>
      <c r="D36" s="391">
        <f>IF(AND(C36&gt;=43466,C36&lt;43770),tableau!B69,0)</f>
        <v>0</v>
      </c>
      <c r="E36" s="401"/>
      <c r="F36" s="389" t="str">
        <f>_xlfn.CONCAT("DI. ",tableau!E61)</f>
        <v>DI. Rumba</v>
      </c>
      <c r="G36" s="390"/>
      <c r="H36" s="391">
        <f>IF(AND(G36&gt;=43466,G36&lt;43770),tableau!H61,0)</f>
        <v>0</v>
      </c>
    </row>
    <row r="37" spans="1:10" x14ac:dyDescent="0.2">
      <c r="B37" s="393" t="str">
        <f>_xlfn.CONCAT("JA. ",tableau!A70)</f>
        <v>JA. Rocker Fox-trot</v>
      </c>
      <c r="C37" s="394"/>
      <c r="D37" s="395">
        <f>IF(AND(C37&gt;=43466,C37&lt;43770),tableau!B70,0)</f>
        <v>0</v>
      </c>
      <c r="E37" s="401"/>
      <c r="F37" s="389" t="str">
        <f>_xlfn.CONCAT("DI. ",tableau!E62)</f>
        <v>DI. Valse autrichienne</v>
      </c>
      <c r="G37" s="390"/>
      <c r="H37" s="391">
        <f>IF(AND(G37&gt;=43466,G37&lt;43770),tableau!H62,0)</f>
        <v>0</v>
      </c>
    </row>
    <row r="38" spans="1:10" x14ac:dyDescent="0.2">
      <c r="B38" s="1019" t="s">
        <v>421</v>
      </c>
      <c r="C38" s="1019"/>
      <c r="D38" s="397">
        <f>SUM(D21:D37)</f>
        <v>0</v>
      </c>
      <c r="E38" s="401"/>
      <c r="F38" s="393" t="str">
        <f>_xlfn.CONCAT("DI. ",tableau!E63)</f>
        <v>DI. Valse or</v>
      </c>
      <c r="G38" s="394"/>
      <c r="H38" s="395">
        <f>IF(AND(G38&gt;=43466,G38&lt;43770),tableau!H63,0)</f>
        <v>0</v>
      </c>
    </row>
    <row r="39" spans="1:10" s="264" customFormat="1" x14ac:dyDescent="0.2">
      <c r="B39" s="396"/>
      <c r="C39" s="396"/>
      <c r="D39" s="397"/>
      <c r="E39" s="397"/>
      <c r="F39" s="396" t="s">
        <v>421</v>
      </c>
      <c r="G39" s="396"/>
      <c r="H39" s="397">
        <f>SUM(H21:H38)</f>
        <v>0</v>
      </c>
    </row>
    <row r="40" spans="1:10" s="264" customFormat="1" x14ac:dyDescent="0.2">
      <c r="B40" s="396"/>
      <c r="C40" s="396"/>
      <c r="D40" s="397"/>
      <c r="G40" s="396"/>
      <c r="H40" s="396"/>
      <c r="I40" s="397"/>
    </row>
    <row r="42" spans="1:10" ht="15.75" x14ac:dyDescent="0.25">
      <c r="A42" s="1018" t="s">
        <v>519</v>
      </c>
      <c r="B42" s="1018"/>
      <c r="C42" s="1018"/>
      <c r="D42" s="1018"/>
      <c r="E42" s="399">
        <f>D38+H39</f>
        <v>0</v>
      </c>
    </row>
    <row r="43" spans="1:10" ht="15.75" x14ac:dyDescent="0.25">
      <c r="A43" s="398"/>
      <c r="B43" s="398"/>
      <c r="C43" s="398"/>
      <c r="D43" s="398"/>
      <c r="E43" s="399"/>
    </row>
    <row r="44" spans="1:10" ht="15.75" x14ac:dyDescent="0.25">
      <c r="A44" s="398"/>
      <c r="B44" s="398"/>
      <c r="C44" s="398"/>
      <c r="D44" s="398"/>
      <c r="E44" s="399"/>
    </row>
    <row r="45" spans="1:10" ht="15.75" x14ac:dyDescent="0.25">
      <c r="C45" s="398"/>
      <c r="D45" s="398"/>
      <c r="E45" s="399"/>
    </row>
    <row r="46" spans="1:10" ht="15.75" x14ac:dyDescent="0.25">
      <c r="C46" s="398"/>
      <c r="D46" s="398"/>
      <c r="E46" s="399"/>
    </row>
    <row r="48" spans="1:10" x14ac:dyDescent="0.2">
      <c r="A48" s="811" t="str">
        <f>+gestion!$B$81</f>
        <v>N.B. :  Joindre une copie très lisible des parties du sommaire de test ou de la certification.</v>
      </c>
      <c r="B48" s="811"/>
      <c r="C48" s="811"/>
      <c r="D48" s="811"/>
      <c r="E48" s="811"/>
      <c r="F48" s="811"/>
      <c r="G48" s="811"/>
      <c r="H48" s="811"/>
      <c r="I48" s="811"/>
      <c r="J48" s="210"/>
    </row>
    <row r="49" spans="1:10" x14ac:dyDescent="0.2">
      <c r="A49" s="255"/>
      <c r="B49" s="255"/>
      <c r="C49" s="255"/>
      <c r="D49" s="255"/>
      <c r="E49" s="255"/>
      <c r="F49" s="255"/>
      <c r="G49" s="255"/>
      <c r="H49" s="255"/>
      <c r="I49" s="255"/>
      <c r="J49" s="210"/>
    </row>
    <row r="50" spans="1:10" x14ac:dyDescent="0.2">
      <c r="A50" s="255"/>
      <c r="B50" s="255"/>
      <c r="C50" s="255"/>
      <c r="D50" s="255"/>
      <c r="E50" s="255"/>
      <c r="F50" s="255"/>
      <c r="G50" s="255"/>
      <c r="H50" s="255"/>
      <c r="I50" s="255"/>
      <c r="J50" s="210"/>
    </row>
    <row r="51" spans="1:10" x14ac:dyDescent="0.2">
      <c r="A51" s="210"/>
      <c r="B51" s="210"/>
      <c r="C51" s="210"/>
      <c r="D51" s="210"/>
      <c r="E51" s="210"/>
      <c r="F51" s="210"/>
      <c r="G51" s="210"/>
      <c r="H51" s="210"/>
      <c r="I51" s="210"/>
      <c r="J51" s="210"/>
    </row>
    <row r="52" spans="1:10" x14ac:dyDescent="0.2">
      <c r="B52" s="210"/>
      <c r="C52" s="455" t="s">
        <v>52</v>
      </c>
      <c r="D52" s="455"/>
      <c r="E52" s="210"/>
      <c r="F52" s="781" t="str">
        <f>+'données a remplir'!$F$8</f>
        <v/>
      </c>
      <c r="G52" s="781"/>
      <c r="H52" s="781"/>
      <c r="I52" s="361"/>
    </row>
    <row r="53" spans="1:10" x14ac:dyDescent="0.2">
      <c r="B53" s="210"/>
      <c r="C53" s="455"/>
      <c r="D53" s="245"/>
      <c r="E53" s="210"/>
      <c r="F53" s="245"/>
      <c r="G53" s="245"/>
      <c r="H53" s="245"/>
      <c r="I53" s="221"/>
    </row>
    <row r="54" spans="1:10" x14ac:dyDescent="0.2">
      <c r="B54" s="210"/>
      <c r="C54" s="455" t="s">
        <v>53</v>
      </c>
      <c r="D54" s="455"/>
      <c r="E54" s="210"/>
      <c r="F54" s="781" t="str">
        <f>+'données a remplir'!$F$9</f>
        <v/>
      </c>
      <c r="G54" s="781"/>
      <c r="H54" s="781"/>
      <c r="I54" s="361"/>
    </row>
    <row r="55" spans="1:10" x14ac:dyDescent="0.2">
      <c r="B55" s="210"/>
      <c r="C55" s="455"/>
      <c r="D55" s="245"/>
      <c r="E55" s="210"/>
      <c r="F55" s="245"/>
      <c r="G55" s="245"/>
      <c r="H55" s="245"/>
      <c r="I55" s="221"/>
    </row>
    <row r="56" spans="1:10" x14ac:dyDescent="0.2">
      <c r="B56" s="210"/>
      <c r="C56" s="455" t="s">
        <v>54</v>
      </c>
      <c r="D56" s="455"/>
      <c r="E56" s="210"/>
      <c r="F56" s="781" t="str">
        <f>+'données a remplir'!$F$10</f>
        <v/>
      </c>
      <c r="G56" s="781"/>
      <c r="H56" s="781"/>
      <c r="I56" s="361"/>
    </row>
    <row r="57" spans="1:10" x14ac:dyDescent="0.2">
      <c r="D57" s="212"/>
    </row>
  </sheetData>
  <sheetProtection algorithmName="SHA-512" hashValue="DTL5tBoTbR5sY0ZJXqpXE83rzrJnWIV67/47Itef36Q2+cNllgo+9KSLI52B7yMyCiGFNdWKqv9k5VwplPZ/cQ==" saltValue="lM6VFr0/OCaRBHEJZ7p1eA==" spinCount="100000" sheet="1"/>
  <protectedRanges>
    <protectedRange sqref="B10:D12 G10:H12" name="Plage1_3"/>
    <protectedRange sqref="C21:C37 G21:G38" name="Plage2"/>
  </protectedRanges>
  <mergeCells count="24">
    <mergeCell ref="A7:I7"/>
    <mergeCell ref="A8:I8"/>
    <mergeCell ref="B10:D10"/>
    <mergeCell ref="E11:F11"/>
    <mergeCell ref="A17:I17"/>
    <mergeCell ref="A14:B14"/>
    <mergeCell ref="C14:D14"/>
    <mergeCell ref="G10:I10"/>
    <mergeCell ref="B12:D12"/>
    <mergeCell ref="G12:I12"/>
    <mergeCell ref="G14:I14"/>
    <mergeCell ref="A15:I15"/>
    <mergeCell ref="A2:I2"/>
    <mergeCell ref="A3:I3"/>
    <mergeCell ref="A4:I4"/>
    <mergeCell ref="A5:I5"/>
    <mergeCell ref="A6:I6"/>
    <mergeCell ref="F52:H52"/>
    <mergeCell ref="F54:H54"/>
    <mergeCell ref="A48:I48"/>
    <mergeCell ref="F56:H56"/>
    <mergeCell ref="A18:I18"/>
    <mergeCell ref="A42:D42"/>
    <mergeCell ref="B38:C38"/>
  </mergeCells>
  <printOptions horizontalCentered="1"/>
  <pageMargins left="0" right="0" top="0.55118110236220474" bottom="0.35433070866141736" header="0.31496062992125984" footer="0.31496062992125984"/>
  <pageSetup scale="80" orientation="portrait" r:id="rId1"/>
  <headerFooter>
    <oddHeader>&amp;LLauréats 2019</oddHeader>
    <oddFooter>&amp;LCandidat 2&amp;C&amp;14PATINAGE LAURENTIDES&amp;R&amp;A</oddFooter>
  </headerFooter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sheetPr>
    <tabColor rgb="FF92D050"/>
  </sheetPr>
  <dimension ref="A1:L61"/>
  <sheetViews>
    <sheetView showGridLines="0" zoomScaleNormal="100" workbookViewId="0">
      <selection activeCell="B10" sqref="B10:D10"/>
    </sheetView>
  </sheetViews>
  <sheetFormatPr baseColWidth="10" defaultRowHeight="12.75" x14ac:dyDescent="0.2"/>
  <cols>
    <col min="1" max="1" width="11.42578125" style="212"/>
    <col min="2" max="2" width="23.42578125" style="212" customWidth="1"/>
    <col min="3" max="3" width="13.42578125" style="212" customWidth="1"/>
    <col min="4" max="4" width="11.42578125" style="400"/>
    <col min="5" max="5" width="7.7109375" style="212" customWidth="1"/>
    <col min="6" max="6" width="23.140625" style="212" customWidth="1"/>
    <col min="7" max="7" width="18.7109375" style="212" customWidth="1"/>
    <col min="8" max="8" width="11.42578125" style="212"/>
    <col min="9" max="9" width="7.7109375" style="212" customWidth="1"/>
    <col min="10" max="16384" width="11.42578125" style="212"/>
  </cols>
  <sheetData>
    <row r="1" spans="1:10" x14ac:dyDescent="0.2">
      <c r="A1" s="209"/>
      <c r="B1" s="209"/>
      <c r="C1" s="209"/>
      <c r="D1" s="381"/>
      <c r="E1" s="209"/>
      <c r="F1" s="209"/>
      <c r="G1" s="210"/>
      <c r="H1" s="211"/>
      <c r="I1" s="210"/>
      <c r="J1" s="210"/>
    </row>
    <row r="2" spans="1:10" x14ac:dyDescent="0.2">
      <c r="A2" s="796" t="s">
        <v>14</v>
      </c>
      <c r="B2" s="796"/>
      <c r="C2" s="796"/>
      <c r="D2" s="796"/>
      <c r="E2" s="796"/>
      <c r="F2" s="796"/>
      <c r="G2" s="796"/>
      <c r="H2" s="796"/>
      <c r="I2" s="796"/>
      <c r="J2" s="382"/>
    </row>
    <row r="3" spans="1:10" x14ac:dyDescent="0.2">
      <c r="A3" s="796" t="s">
        <v>43</v>
      </c>
      <c r="B3" s="796"/>
      <c r="C3" s="796"/>
      <c r="D3" s="796"/>
      <c r="E3" s="796"/>
      <c r="F3" s="796"/>
      <c r="G3" s="796"/>
      <c r="H3" s="796"/>
      <c r="I3" s="796"/>
      <c r="J3" s="382"/>
    </row>
    <row r="4" spans="1:10" s="214" customFormat="1" ht="15.75" customHeigh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  <c r="J4" s="382"/>
    </row>
    <row r="5" spans="1:10" s="214" customFormat="1" ht="15.75" customHeight="1" x14ac:dyDescent="0.2">
      <c r="A5" s="801" t="s">
        <v>5</v>
      </c>
      <c r="B5" s="801"/>
      <c r="C5" s="801"/>
      <c r="D5" s="801"/>
      <c r="E5" s="801"/>
      <c r="F5" s="801"/>
      <c r="G5" s="801"/>
      <c r="H5" s="801"/>
      <c r="I5" s="801"/>
      <c r="J5" s="382"/>
    </row>
    <row r="6" spans="1:10" ht="15.75" customHeight="1" x14ac:dyDescent="0.2">
      <c r="A6" s="801" t="str">
        <f>gestion!$B$60</f>
        <v>PATINEUR OU PATINEUSE DE DANSES</v>
      </c>
      <c r="B6" s="801"/>
      <c r="C6" s="801"/>
      <c r="D6" s="801"/>
      <c r="E6" s="801"/>
      <c r="F6" s="801"/>
      <c r="G6" s="801"/>
      <c r="H6" s="801"/>
      <c r="I6" s="801"/>
      <c r="J6" s="382"/>
    </row>
    <row r="7" spans="1:10" ht="15.75" customHeight="1" x14ac:dyDescent="0.2">
      <c r="A7" s="801" t="str">
        <f>gestion!$B$62</f>
        <v>ENTRE 11 ET 13 ANS</v>
      </c>
      <c r="B7" s="801"/>
      <c r="C7" s="801"/>
      <c r="D7" s="801"/>
      <c r="E7" s="801"/>
      <c r="F7" s="801"/>
      <c r="G7" s="801"/>
      <c r="H7" s="801"/>
      <c r="I7" s="801"/>
      <c r="J7" s="382"/>
    </row>
    <row r="8" spans="1:10" s="349" customFormat="1" ht="15.75" customHeight="1" x14ac:dyDescent="0.2">
      <c r="A8" s="1020" t="s">
        <v>518</v>
      </c>
      <c r="B8" s="1020"/>
      <c r="C8" s="1020"/>
      <c r="D8" s="1020"/>
      <c r="E8" s="1020"/>
      <c r="F8" s="1020"/>
      <c r="G8" s="1020"/>
      <c r="H8" s="1020"/>
      <c r="I8" s="1020"/>
      <c r="J8" s="479"/>
    </row>
    <row r="9" spans="1:10" x14ac:dyDescent="0.2">
      <c r="A9" s="210"/>
      <c r="B9" s="210"/>
      <c r="C9" s="210"/>
      <c r="D9" s="383"/>
      <c r="E9" s="210"/>
      <c r="F9" s="210"/>
      <c r="G9" s="210"/>
      <c r="H9" s="211"/>
      <c r="I9" s="210"/>
      <c r="J9" s="210"/>
    </row>
    <row r="10" spans="1:10" x14ac:dyDescent="0.2">
      <c r="A10" s="216" t="s">
        <v>48</v>
      </c>
      <c r="B10" s="790"/>
      <c r="C10" s="790"/>
      <c r="D10" s="790"/>
      <c r="F10" s="521" t="s">
        <v>51</v>
      </c>
      <c r="G10" s="807"/>
      <c r="H10" s="807"/>
      <c r="I10" s="807"/>
    </row>
    <row r="11" spans="1:10" x14ac:dyDescent="0.2">
      <c r="A11" s="216"/>
      <c r="B11" s="217"/>
      <c r="C11" s="217"/>
      <c r="D11" s="384"/>
      <c r="E11" s="800"/>
      <c r="F11" s="800"/>
      <c r="G11" s="304"/>
      <c r="H11" s="305"/>
    </row>
    <row r="12" spans="1:10" x14ac:dyDescent="0.2">
      <c r="A12" s="216" t="s">
        <v>74</v>
      </c>
      <c r="B12" s="790"/>
      <c r="C12" s="790"/>
      <c r="D12" s="790"/>
      <c r="F12" s="521" t="s">
        <v>13</v>
      </c>
      <c r="G12" s="807"/>
      <c r="H12" s="807"/>
      <c r="I12" s="807"/>
    </row>
    <row r="13" spans="1:10" x14ac:dyDescent="0.2">
      <c r="A13" s="519"/>
      <c r="B13" s="318"/>
      <c r="C13" s="318"/>
      <c r="D13" s="385"/>
      <c r="E13" s="521"/>
      <c r="F13" s="521"/>
      <c r="G13" s="306"/>
      <c r="H13" s="306"/>
    </row>
    <row r="14" spans="1:10" x14ac:dyDescent="0.2">
      <c r="A14" s="800" t="s">
        <v>50</v>
      </c>
      <c r="B14" s="800"/>
      <c r="C14" s="790">
        <f>'données a remplir'!E7</f>
        <v>0</v>
      </c>
      <c r="D14" s="790"/>
      <c r="F14" s="520" t="s">
        <v>380</v>
      </c>
      <c r="G14" s="807">
        <f>'données a remplir'!E6</f>
        <v>0</v>
      </c>
      <c r="H14" s="807"/>
      <c r="I14" s="807"/>
    </row>
    <row r="15" spans="1:10" s="357" customFormat="1" ht="20.25" x14ac:dyDescent="0.3">
      <c r="A15" s="452"/>
      <c r="B15" s="452"/>
      <c r="C15" s="452"/>
      <c r="D15" s="452"/>
      <c r="E15" s="452"/>
      <c r="F15" s="452"/>
      <c r="G15" s="452"/>
      <c r="H15" s="452"/>
      <c r="I15" s="452"/>
      <c r="J15" s="452"/>
    </row>
    <row r="16" spans="1:10" s="357" customFormat="1" x14ac:dyDescent="0.2">
      <c r="A16" s="356" t="s">
        <v>415</v>
      </c>
      <c r="B16" s="221"/>
      <c r="C16" s="221"/>
      <c r="D16" s="386"/>
      <c r="E16" s="222"/>
      <c r="F16" s="222"/>
      <c r="G16" s="210"/>
      <c r="H16" s="211"/>
      <c r="I16" s="210"/>
      <c r="J16" s="210"/>
    </row>
    <row r="17" spans="1:12" s="357" customFormat="1" x14ac:dyDescent="0.2">
      <c r="A17" s="945" t="str">
        <f>_xlfn.CONCAT(gestion!$B$143," ",gestion!$Q$4)</f>
        <v>entre 11 et 13 ans au 31 décembre 2019</v>
      </c>
      <c r="B17" s="945"/>
      <c r="C17" s="945"/>
      <c r="D17" s="945"/>
      <c r="E17" s="945"/>
      <c r="F17" s="945"/>
      <c r="G17" s="945"/>
      <c r="H17" s="945"/>
      <c r="I17" s="945"/>
      <c r="J17" s="945"/>
    </row>
    <row r="18" spans="1:12" s="357" customFormat="1" x14ac:dyDescent="0.2">
      <c r="A18" s="945" t="str">
        <f>gestion!$B$145</f>
        <v>Chaque Club enverra 3 candidatures.</v>
      </c>
      <c r="B18" s="945"/>
      <c r="C18" s="945"/>
      <c r="D18" s="945"/>
      <c r="E18" s="945"/>
      <c r="F18" s="945"/>
      <c r="G18" s="945"/>
      <c r="H18" s="945"/>
      <c r="I18" s="945"/>
      <c r="J18" s="945"/>
    </row>
    <row r="20" spans="1:12" x14ac:dyDescent="0.2">
      <c r="B20" s="238" t="s">
        <v>37</v>
      </c>
      <c r="C20" s="387" t="s">
        <v>39</v>
      </c>
      <c r="D20" s="388" t="s">
        <v>38</v>
      </c>
      <c r="F20" s="238" t="s">
        <v>37</v>
      </c>
      <c r="G20" s="387" t="s">
        <v>39</v>
      </c>
      <c r="H20" s="388" t="s">
        <v>38</v>
      </c>
    </row>
    <row r="21" spans="1:12" x14ac:dyDescent="0.2">
      <c r="B21" s="389" t="str">
        <f>_xlfn.CONCAT("1. ",tableau!A75)</f>
        <v>1. Élément</v>
      </c>
      <c r="C21" s="390"/>
      <c r="D21" s="391">
        <f>IF(AND(C21&gt;43769,C21&lt;43831),tableau!B75,0)</f>
        <v>0</v>
      </c>
      <c r="F21" s="389" t="str">
        <f>tableau!E75</f>
        <v>8a. Kilian</v>
      </c>
      <c r="G21" s="390"/>
      <c r="H21" s="391">
        <f>IF(AND(G21&gt;43769,G21&lt;43831),tableau!H75,0)</f>
        <v>0</v>
      </c>
      <c r="K21" s="472"/>
    </row>
    <row r="22" spans="1:12" x14ac:dyDescent="0.2">
      <c r="B22" s="389" t="str">
        <f>tableau!A78</f>
        <v>2a. Valse hollandaise</v>
      </c>
      <c r="C22" s="390"/>
      <c r="D22" s="391">
        <f>IF(AND(C22&gt;43769,C22&lt;43831),tableau!B78,0)</f>
        <v>0</v>
      </c>
      <c r="F22" s="389" t="str">
        <f>tableau!E76</f>
        <v>8b. Rocker Fox-trot</v>
      </c>
      <c r="G22" s="390"/>
      <c r="H22" s="391">
        <f>IF(AND(G22&gt;43769,G22&lt;43831),tableau!H76,0)</f>
        <v>0</v>
      </c>
      <c r="L22" s="392"/>
    </row>
    <row r="23" spans="1:12" x14ac:dyDescent="0.2">
      <c r="B23" s="389" t="str">
        <f>tableau!A79</f>
        <v>2b. Tango Canasta</v>
      </c>
      <c r="C23" s="390"/>
      <c r="D23" s="391">
        <f>IF(AND(C23&gt;43769,C23&lt;43831),tableau!B79,0)</f>
        <v>0</v>
      </c>
      <c r="F23" s="389" t="str">
        <f>tableau!E77</f>
        <v>8c. Valse Starlight</v>
      </c>
      <c r="G23" s="390"/>
      <c r="H23" s="391">
        <f>IF(AND(G23&gt;43769,G23&lt;43831),tableau!H77,0)</f>
        <v>0</v>
      </c>
    </row>
    <row r="24" spans="1:12" x14ac:dyDescent="0.2">
      <c r="B24" s="389" t="str">
        <f>tableau!A82</f>
        <v>3a. Baby Blues</v>
      </c>
      <c r="C24" s="390"/>
      <c r="D24" s="391">
        <f>IF(AND(C24&gt;43769,C24&lt;43831),tableau!B82,0)</f>
        <v>0</v>
      </c>
      <c r="F24" s="389" t="str">
        <f>tableau!E80</f>
        <v>9a. Paso Doble</v>
      </c>
      <c r="G24" s="390"/>
      <c r="H24" s="391">
        <f>IF(AND(G24&gt;43769,G24&lt;43831),tableau!H80,0)</f>
        <v>0</v>
      </c>
    </row>
    <row r="25" spans="1:12" x14ac:dyDescent="0.2">
      <c r="B25" s="389" t="str">
        <f>tableau!A83</f>
        <v>3b. Élément</v>
      </c>
      <c r="C25" s="390"/>
      <c r="D25" s="391">
        <f>IF(AND(C25&gt;43769,C25&lt;43831),tableau!B83,0)</f>
        <v>0</v>
      </c>
      <c r="F25" s="389" t="str">
        <f>tableau!E81</f>
        <v>9b. Blues</v>
      </c>
      <c r="G25" s="390"/>
      <c r="H25" s="391">
        <f>IF(AND(G25&gt;43769,G25&lt;43831),tableau!H81,0)</f>
        <v>0</v>
      </c>
    </row>
    <row r="26" spans="1:12" x14ac:dyDescent="0.2">
      <c r="B26" s="389" t="str">
        <f>tableau!A86</f>
        <v>4a. Danse Swing</v>
      </c>
      <c r="C26" s="390"/>
      <c r="D26" s="391">
        <f>IF(AND(C26&gt;43769,C26&lt;43831),tableau!B86,0)</f>
        <v>0</v>
      </c>
      <c r="F26" s="389" t="str">
        <f>tableau!E82</f>
        <v>9c. Samba argent</v>
      </c>
      <c r="G26" s="390"/>
      <c r="H26" s="391">
        <f>IF(AND(G26&gt;43769,G26&lt;43831),tableau!H82,0)</f>
        <v>0</v>
      </c>
    </row>
    <row r="27" spans="1:12" x14ac:dyDescent="0.2">
      <c r="B27" s="389" t="str">
        <f>tableau!A87</f>
        <v>4b. Tango Fiesta</v>
      </c>
      <c r="C27" s="390"/>
      <c r="D27" s="391">
        <f>IF(AND(C27&gt;43769,C27&lt;43831),tableau!B87,0)</f>
        <v>0</v>
      </c>
      <c r="F27" s="389" t="str">
        <f>tableau!E85</f>
        <v>10a. Cha Cha Congelado</v>
      </c>
      <c r="G27" s="390"/>
      <c r="H27" s="391">
        <f>IF(AND(G27&gt;43769,G27&lt;43831),tableau!H85,0)</f>
        <v>0</v>
      </c>
    </row>
    <row r="28" spans="1:12" x14ac:dyDescent="0.2">
      <c r="B28" s="389" t="str">
        <f>tableau!A90</f>
        <v>5a. Valse Willow</v>
      </c>
      <c r="C28" s="390"/>
      <c r="D28" s="391">
        <f>IF(AND(C28&gt;43769,C28&lt;43831),tableau!B90,0)</f>
        <v>0</v>
      </c>
      <c r="F28" s="389" t="str">
        <f>tableau!E86</f>
        <v>10b. Valse Westminster</v>
      </c>
      <c r="G28" s="390"/>
      <c r="H28" s="391">
        <f>IF(AND(G28&gt;43769,G28&lt;43831),tableau!H86,0)</f>
        <v>0</v>
      </c>
    </row>
    <row r="29" spans="1:12" x14ac:dyDescent="0.2">
      <c r="B29" s="389" t="str">
        <f>tableau!A91</f>
        <v>5b. Éléments</v>
      </c>
      <c r="C29" s="390"/>
      <c r="D29" s="391">
        <f>IF(AND(C29&gt;43769,C29&lt;43831),tableau!B91,0)</f>
        <v>0</v>
      </c>
      <c r="F29" s="389" t="str">
        <f>tableau!E87</f>
        <v>10c. Quickstep</v>
      </c>
      <c r="G29" s="390"/>
      <c r="H29" s="391">
        <f>IF(AND(G29&gt;43769,G29&lt;43831),tableau!H87,0)</f>
        <v>0</v>
      </c>
    </row>
    <row r="30" spans="1:12" x14ac:dyDescent="0.2">
      <c r="B30" s="389" t="str">
        <f>tableau!A94</f>
        <v>6a. Ten-Fox</v>
      </c>
      <c r="C30" s="390"/>
      <c r="D30" s="391">
        <f>IF(AND(C30&gt;43769,C30&lt;43831),tableau!B94,0)</f>
        <v>0</v>
      </c>
      <c r="F30" s="389" t="str">
        <f>tableau!E90</f>
        <v>ORa. Valse viennoise</v>
      </c>
      <c r="G30" s="390"/>
      <c r="H30" s="391">
        <f>IF(AND(G30&gt;43769,G30&lt;43831),tableau!H90,0)</f>
        <v>0</v>
      </c>
    </row>
    <row r="31" spans="1:12" x14ac:dyDescent="0.2">
      <c r="B31" s="389" t="str">
        <f>tableau!A95</f>
        <v>6b. Valse européenne</v>
      </c>
      <c r="C31" s="390"/>
      <c r="D31" s="391">
        <f>IF(AND(C31&gt;43769,C31&lt;43831),tableau!B95,0)</f>
        <v>0</v>
      </c>
      <c r="F31" s="389" t="str">
        <f>tableau!E91</f>
        <v>ORb. Tango argentin</v>
      </c>
      <c r="G31" s="390"/>
      <c r="H31" s="391">
        <f>IF(AND(G31&gt;43769,G31&lt;43831),tableau!H91,0)</f>
        <v>0</v>
      </c>
    </row>
    <row r="32" spans="1:12" x14ac:dyDescent="0.2">
      <c r="B32" s="389" t="str">
        <f>tableau!A96</f>
        <v>6c. Fourteenstep</v>
      </c>
      <c r="C32" s="390"/>
      <c r="D32" s="391">
        <f>IF(AND(C32&gt;43769,C32&lt;43831),tableau!B96,0)</f>
        <v>0</v>
      </c>
      <c r="F32" s="389" t="str">
        <f>tableau!E92</f>
        <v>ORc. Danse rythmique</v>
      </c>
      <c r="G32" s="390"/>
      <c r="H32" s="391">
        <f>IF(AND(G32&gt;43769,G32&lt;43831),tableau!H92,0)</f>
        <v>0</v>
      </c>
    </row>
    <row r="33" spans="1:9" x14ac:dyDescent="0.2">
      <c r="B33" s="389" t="str">
        <f>tableau!A99</f>
        <v>7a. Fox-trot de Keats</v>
      </c>
      <c r="C33" s="390"/>
      <c r="D33" s="391">
        <f>IF(AND(C33&gt;43769,C33&lt;43831),tableau!B99,0)</f>
        <v>0</v>
      </c>
      <c r="F33" s="389" t="str">
        <f>_xlfn.CONCAT("DI. ",tableau!E95)</f>
        <v>DI. Valse Ravensburger</v>
      </c>
      <c r="G33" s="390"/>
      <c r="H33" s="391">
        <f>IF(AND(G33&gt;43769,G33&lt;43831),tableau!H95,0)</f>
        <v>0</v>
      </c>
    </row>
    <row r="34" spans="1:9" x14ac:dyDescent="0.2">
      <c r="B34" s="389" t="str">
        <f>tableau!A100</f>
        <v>7b. Tango Harris</v>
      </c>
      <c r="C34" s="390"/>
      <c r="D34" s="391">
        <f>IF(AND(C34&gt;43769,C34&lt;43831),tableau!B100,0)</f>
        <v>0</v>
      </c>
      <c r="F34" s="389" t="str">
        <f>_xlfn.CONCAT("DI. ",tableau!E96)</f>
        <v>DI. Tango Romantica</v>
      </c>
      <c r="G34" s="390"/>
      <c r="H34" s="391">
        <f>IF(AND(G34&gt;43769,G34&lt;43831),tableau!H96,0)</f>
        <v>0</v>
      </c>
    </row>
    <row r="35" spans="1:9" x14ac:dyDescent="0.2">
      <c r="B35" s="393" t="str">
        <f>tableau!A101</f>
        <v>7c. Valse américaine</v>
      </c>
      <c r="C35" s="394"/>
      <c r="D35" s="395">
        <f>IF(AND(C35&gt;43769,C35&lt;43831),tableau!B101,0)</f>
        <v>0</v>
      </c>
      <c r="F35" s="389" t="str">
        <f>_xlfn.CONCAT("DI. ",tableau!E97)</f>
        <v>DI. Polka Yankee</v>
      </c>
      <c r="G35" s="390"/>
      <c r="H35" s="391">
        <f>IF(AND(G35&gt;43769,G35&lt;43831),tableau!H97,0)</f>
        <v>0</v>
      </c>
    </row>
    <row r="36" spans="1:9" x14ac:dyDescent="0.2">
      <c r="B36" s="473" t="s">
        <v>421</v>
      </c>
      <c r="C36" s="473"/>
      <c r="D36" s="474">
        <f>SUM(D19:D35)</f>
        <v>0</v>
      </c>
      <c r="F36" s="389" t="str">
        <f>_xlfn.CONCAT("DI. ",tableau!E98)</f>
        <v>DI. Rumba</v>
      </c>
      <c r="G36" s="390"/>
      <c r="H36" s="391">
        <f>IF(AND(G36&gt;43769,G36&lt;43831),tableau!H98,0)</f>
        <v>0</v>
      </c>
    </row>
    <row r="37" spans="1:9" x14ac:dyDescent="0.2">
      <c r="B37" s="362"/>
      <c r="C37" s="475"/>
      <c r="D37" s="401"/>
      <c r="F37" s="389" t="str">
        <f>_xlfn.CONCAT("DI. ",tableau!E99)</f>
        <v>DI. Valse autrichienne</v>
      </c>
      <c r="G37" s="390"/>
      <c r="H37" s="391">
        <f>IF(AND(G37&gt;43769,G37&lt;43831),tableau!H99,0)</f>
        <v>0</v>
      </c>
    </row>
    <row r="38" spans="1:9" x14ac:dyDescent="0.2">
      <c r="B38" s="362"/>
      <c r="C38" s="475"/>
      <c r="D38" s="401"/>
      <c r="F38" s="393" t="str">
        <f>_xlfn.CONCAT("DI. ",tableau!E100)</f>
        <v>DI. Valse or</v>
      </c>
      <c r="G38" s="394"/>
      <c r="H38" s="395">
        <f>IF(AND(G38&gt;43769,G38&lt;43831),tableau!H100,0)</f>
        <v>0</v>
      </c>
    </row>
    <row r="39" spans="1:9" s="264" customFormat="1" x14ac:dyDescent="0.2">
      <c r="B39" s="396"/>
      <c r="C39" s="396"/>
      <c r="D39" s="397"/>
      <c r="F39" s="396" t="s">
        <v>421</v>
      </c>
      <c r="G39" s="396"/>
      <c r="H39" s="397">
        <f>SUM(H21:H38)</f>
        <v>0</v>
      </c>
    </row>
    <row r="40" spans="1:9" s="264" customFormat="1" x14ac:dyDescent="0.2">
      <c r="B40" s="396"/>
      <c r="C40" s="396"/>
      <c r="D40" s="397"/>
      <c r="G40" s="396"/>
      <c r="H40" s="396"/>
      <c r="I40" s="397"/>
    </row>
    <row r="42" spans="1:9" ht="15.75" x14ac:dyDescent="0.25">
      <c r="A42" s="1018" t="s">
        <v>519</v>
      </c>
      <c r="B42" s="1018"/>
      <c r="C42" s="1018"/>
      <c r="D42" s="1018"/>
      <c r="E42" s="480">
        <f>'43-1'!E42</f>
        <v>0</v>
      </c>
    </row>
    <row r="43" spans="1:9" ht="15.75" x14ac:dyDescent="0.25">
      <c r="A43" s="1018" t="s">
        <v>522</v>
      </c>
      <c r="B43" s="1018"/>
      <c r="C43" s="1018"/>
      <c r="D43" s="1018"/>
      <c r="E43" s="481">
        <f>D36+H39</f>
        <v>0</v>
      </c>
    </row>
    <row r="45" spans="1:9" s="478" customFormat="1" x14ac:dyDescent="0.2">
      <c r="A45" s="1021" t="s">
        <v>468</v>
      </c>
      <c r="B45" s="1021"/>
      <c r="C45" s="1021"/>
      <c r="D45" s="1021"/>
      <c r="E45" s="399">
        <f>E42+E43</f>
        <v>0</v>
      </c>
    </row>
    <row r="54" spans="1:11" x14ac:dyDescent="0.2">
      <c r="A54" s="255" t="str">
        <f>+gestion!$B$81</f>
        <v>N.B. :  Joindre une copie très lisible des parties du sommaire de test ou de la certification.</v>
      </c>
      <c r="B54" s="255"/>
      <c r="C54" s="255"/>
      <c r="D54" s="255"/>
      <c r="E54" s="255"/>
      <c r="F54" s="255"/>
      <c r="G54" s="255"/>
      <c r="H54" s="255"/>
      <c r="I54" s="255"/>
      <c r="J54" s="255"/>
      <c r="K54" s="210"/>
    </row>
    <row r="55" spans="1:11" x14ac:dyDescent="0.2">
      <c r="A55" s="210"/>
      <c r="B55" s="210"/>
      <c r="C55" s="210"/>
      <c r="D55" s="210"/>
      <c r="E55" s="210"/>
      <c r="F55" s="210"/>
      <c r="G55" s="210"/>
      <c r="H55" s="210"/>
      <c r="I55" s="210"/>
      <c r="J55" s="210"/>
      <c r="K55" s="210"/>
    </row>
    <row r="56" spans="1:11" x14ac:dyDescent="0.2">
      <c r="B56" s="210"/>
      <c r="C56" s="460" t="s">
        <v>52</v>
      </c>
      <c r="D56" s="460"/>
      <c r="E56" s="210"/>
      <c r="F56" s="325" t="str">
        <f>+'données a remplir'!$F$8</f>
        <v/>
      </c>
      <c r="G56" s="325"/>
      <c r="H56" s="325"/>
      <c r="I56" s="361"/>
      <c r="J56" s="361"/>
    </row>
    <row r="57" spans="1:11" x14ac:dyDescent="0.2">
      <c r="B57" s="210"/>
      <c r="C57" s="460"/>
      <c r="D57" s="245"/>
      <c r="E57" s="210"/>
      <c r="F57" s="245"/>
      <c r="G57" s="245"/>
      <c r="H57" s="245"/>
      <c r="I57" s="221"/>
      <c r="J57" s="221"/>
    </row>
    <row r="58" spans="1:11" x14ac:dyDescent="0.2">
      <c r="B58" s="210"/>
      <c r="C58" s="460" t="s">
        <v>53</v>
      </c>
      <c r="D58" s="460"/>
      <c r="E58" s="210"/>
      <c r="F58" s="325" t="str">
        <f>+'données a remplir'!$F$9</f>
        <v/>
      </c>
      <c r="G58" s="325"/>
      <c r="H58" s="325"/>
      <c r="I58" s="361"/>
      <c r="J58" s="361"/>
    </row>
    <row r="59" spans="1:11" x14ac:dyDescent="0.2">
      <c r="B59" s="210"/>
      <c r="C59" s="460"/>
      <c r="D59" s="245"/>
      <c r="E59" s="210"/>
      <c r="F59" s="245"/>
      <c r="G59" s="245"/>
      <c r="H59" s="245"/>
      <c r="I59" s="221"/>
      <c r="J59" s="221"/>
    </row>
    <row r="60" spans="1:11" x14ac:dyDescent="0.2">
      <c r="B60" s="210"/>
      <c r="C60" s="455" t="s">
        <v>54</v>
      </c>
      <c r="D60" s="455"/>
      <c r="E60" s="210"/>
      <c r="F60" s="325" t="str">
        <f>+'données a remplir'!$F$10</f>
        <v/>
      </c>
      <c r="G60" s="325"/>
      <c r="H60" s="325"/>
      <c r="I60" s="361"/>
      <c r="J60" s="361"/>
    </row>
    <row r="61" spans="1:11" x14ac:dyDescent="0.2">
      <c r="D61" s="212"/>
    </row>
  </sheetData>
  <sheetProtection password="FD20" sheet="1" objects="1" scenarios="1"/>
  <protectedRanges>
    <protectedRange sqref="B10:D12 G10:H12" name="Plage1_3"/>
    <protectedRange sqref="C21:C35" name="Plage2"/>
    <protectedRange sqref="G21:G38" name="Plage3"/>
  </protectedRanges>
  <mergeCells count="20">
    <mergeCell ref="A14:B14"/>
    <mergeCell ref="C14:D14"/>
    <mergeCell ref="G14:I14"/>
    <mergeCell ref="A2:I2"/>
    <mergeCell ref="A3:I3"/>
    <mergeCell ref="A4:I4"/>
    <mergeCell ref="A5:I5"/>
    <mergeCell ref="A6:I6"/>
    <mergeCell ref="A7:I7"/>
    <mergeCell ref="A8:I8"/>
    <mergeCell ref="B10:D10"/>
    <mergeCell ref="G10:I10"/>
    <mergeCell ref="B12:D12"/>
    <mergeCell ref="G12:I12"/>
    <mergeCell ref="E11:F11"/>
    <mergeCell ref="A17:J17"/>
    <mergeCell ref="A18:J18"/>
    <mergeCell ref="A42:D42"/>
    <mergeCell ref="A43:D43"/>
    <mergeCell ref="A45:D45"/>
  </mergeCells>
  <printOptions horizontalCentered="1"/>
  <pageMargins left="0" right="0" top="0.55118110236220474" bottom="0.35433070866141736" header="0.31496062992125984" footer="0.31496062992125984"/>
  <pageSetup scale="81" orientation="portrait" horizontalDpi="4294967295" verticalDpi="4294967295" r:id="rId1"/>
  <headerFooter>
    <oddHeader>&amp;LLauréats 2019</oddHeader>
    <oddFooter>&amp;LCandidat 2&amp;C&amp;14PATINAGE LAURENTIDES&amp;R&amp;A</oddFooter>
  </headerFooter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sheetPr>
    <tabColor rgb="FF92D050"/>
  </sheetPr>
  <dimension ref="A1:K57"/>
  <sheetViews>
    <sheetView showGridLines="0" zoomScaleNormal="100" workbookViewId="0">
      <selection activeCell="B10" sqref="B10:D10"/>
    </sheetView>
  </sheetViews>
  <sheetFormatPr baseColWidth="10" defaultRowHeight="12.75" x14ac:dyDescent="0.2"/>
  <cols>
    <col min="1" max="1" width="11.42578125" style="212"/>
    <col min="2" max="2" width="23.42578125" style="212" customWidth="1"/>
    <col min="3" max="3" width="13.42578125" style="212" customWidth="1"/>
    <col min="4" max="4" width="11.42578125" style="400"/>
    <col min="5" max="5" width="9.28515625" style="212" customWidth="1"/>
    <col min="6" max="6" width="23.28515625" style="212" customWidth="1"/>
    <col min="7" max="7" width="18.7109375" style="212" customWidth="1"/>
    <col min="8" max="8" width="11.42578125" style="212"/>
    <col min="9" max="9" width="7.7109375" style="212" customWidth="1"/>
    <col min="10" max="16384" width="11.42578125" style="212"/>
  </cols>
  <sheetData>
    <row r="1" spans="1:10" x14ac:dyDescent="0.2">
      <c r="A1" s="209"/>
      <c r="B1" s="209"/>
      <c r="C1" s="209"/>
      <c r="D1" s="381"/>
      <c r="E1" s="209"/>
      <c r="F1" s="209"/>
      <c r="G1" s="210"/>
      <c r="H1" s="211"/>
      <c r="I1" s="210"/>
    </row>
    <row r="2" spans="1:10" x14ac:dyDescent="0.2">
      <c r="A2" s="796" t="s">
        <v>14</v>
      </c>
      <c r="B2" s="796"/>
      <c r="C2" s="796"/>
      <c r="D2" s="796"/>
      <c r="E2" s="796"/>
      <c r="F2" s="796"/>
      <c r="G2" s="796"/>
      <c r="H2" s="796"/>
      <c r="I2" s="796"/>
    </row>
    <row r="3" spans="1:10" x14ac:dyDescent="0.2">
      <c r="A3" s="796" t="s">
        <v>43</v>
      </c>
      <c r="B3" s="796"/>
      <c r="C3" s="796"/>
      <c r="D3" s="796"/>
      <c r="E3" s="796"/>
      <c r="F3" s="796"/>
      <c r="G3" s="796"/>
      <c r="H3" s="796"/>
      <c r="I3" s="796"/>
    </row>
    <row r="4" spans="1:10" s="214" customFormat="1" ht="15.75" customHeigh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</row>
    <row r="5" spans="1:10" s="214" customFormat="1" ht="15.75" customHeight="1" x14ac:dyDescent="0.2">
      <c r="A5" s="801" t="s">
        <v>5</v>
      </c>
      <c r="B5" s="801"/>
      <c r="C5" s="801"/>
      <c r="D5" s="801"/>
      <c r="E5" s="801"/>
      <c r="F5" s="801"/>
      <c r="G5" s="801"/>
      <c r="H5" s="801"/>
      <c r="I5" s="801"/>
    </row>
    <row r="6" spans="1:10" ht="15.75" customHeight="1" x14ac:dyDescent="0.2">
      <c r="A6" s="801" t="str">
        <f>gestion!$B$60</f>
        <v>PATINEUR OU PATINEUSE DE DANSES</v>
      </c>
      <c r="B6" s="801"/>
      <c r="C6" s="801"/>
      <c r="D6" s="801"/>
      <c r="E6" s="801"/>
      <c r="F6" s="801"/>
      <c r="G6" s="801"/>
      <c r="H6" s="801"/>
      <c r="I6" s="801"/>
    </row>
    <row r="7" spans="1:10" ht="15.75" customHeight="1" x14ac:dyDescent="0.2">
      <c r="A7" s="801" t="str">
        <f>gestion!$B$62</f>
        <v>ENTRE 11 ET 13 ANS</v>
      </c>
      <c r="B7" s="801"/>
      <c r="C7" s="801"/>
      <c r="D7" s="801"/>
      <c r="E7" s="801"/>
      <c r="F7" s="801"/>
      <c r="G7" s="801"/>
      <c r="H7" s="801"/>
      <c r="I7" s="801"/>
    </row>
    <row r="8" spans="1:10" s="349" customFormat="1" ht="15.75" customHeight="1" x14ac:dyDescent="0.2">
      <c r="A8" s="1020" t="s">
        <v>514</v>
      </c>
      <c r="B8" s="1020"/>
      <c r="C8" s="1020"/>
      <c r="D8" s="1020"/>
      <c r="E8" s="1020"/>
      <c r="F8" s="1020"/>
      <c r="G8" s="1020"/>
      <c r="H8" s="1020"/>
      <c r="I8" s="1020"/>
      <c r="J8" s="479"/>
    </row>
    <row r="9" spans="1:10" x14ac:dyDescent="0.2">
      <c r="A9" s="210"/>
      <c r="B9" s="210"/>
      <c r="C9" s="210"/>
      <c r="D9" s="383"/>
      <c r="E9" s="210"/>
      <c r="F9" s="210"/>
      <c r="G9" s="210"/>
      <c r="H9" s="211"/>
      <c r="I9" s="210"/>
    </row>
    <row r="10" spans="1:10" x14ac:dyDescent="0.2">
      <c r="A10" s="216" t="s">
        <v>48</v>
      </c>
      <c r="B10" s="790"/>
      <c r="C10" s="790"/>
      <c r="D10" s="790"/>
      <c r="F10" s="521" t="s">
        <v>51</v>
      </c>
      <c r="G10" s="807"/>
      <c r="H10" s="807"/>
      <c r="I10" s="807"/>
    </row>
    <row r="11" spans="1:10" x14ac:dyDescent="0.2">
      <c r="A11" s="216"/>
      <c r="B11" s="217"/>
      <c r="C11" s="217"/>
      <c r="D11" s="384"/>
      <c r="E11" s="800"/>
      <c r="F11" s="800"/>
      <c r="G11" s="304"/>
      <c r="H11" s="305"/>
    </row>
    <row r="12" spans="1:10" x14ac:dyDescent="0.2">
      <c r="A12" s="216" t="s">
        <v>74</v>
      </c>
      <c r="B12" s="790"/>
      <c r="C12" s="790"/>
      <c r="D12" s="790"/>
      <c r="F12" s="521" t="s">
        <v>13</v>
      </c>
      <c r="G12" s="807"/>
      <c r="H12" s="807"/>
      <c r="I12" s="807"/>
    </row>
    <row r="13" spans="1:10" x14ac:dyDescent="0.2">
      <c r="A13" s="519"/>
      <c r="B13" s="318"/>
      <c r="C13" s="318"/>
      <c r="D13" s="385"/>
      <c r="E13" s="521"/>
      <c r="F13" s="521"/>
      <c r="G13" s="306"/>
      <c r="H13" s="306"/>
    </row>
    <row r="14" spans="1:10" x14ac:dyDescent="0.2">
      <c r="A14" s="800" t="s">
        <v>50</v>
      </c>
      <c r="B14" s="800"/>
      <c r="C14" s="790">
        <f>'données a remplir'!E7</f>
        <v>0</v>
      </c>
      <c r="D14" s="790"/>
      <c r="F14" s="520" t="s">
        <v>380</v>
      </c>
      <c r="G14" s="807">
        <f>'données a remplir'!E6</f>
        <v>0</v>
      </c>
      <c r="H14" s="807"/>
      <c r="I14" s="807"/>
    </row>
    <row r="15" spans="1:10" s="357" customFormat="1" ht="20.25" x14ac:dyDescent="0.3">
      <c r="A15" s="891"/>
      <c r="B15" s="891"/>
      <c r="C15" s="891"/>
      <c r="D15" s="891"/>
      <c r="E15" s="891"/>
      <c r="F15" s="891"/>
      <c r="G15" s="891"/>
      <c r="H15" s="891"/>
      <c r="I15" s="891"/>
    </row>
    <row r="16" spans="1:10" s="357" customFormat="1" x14ac:dyDescent="0.2">
      <c r="A16" s="356" t="s">
        <v>415</v>
      </c>
      <c r="B16" s="221"/>
      <c r="C16" s="221"/>
      <c r="D16" s="386"/>
      <c r="E16" s="222"/>
      <c r="F16" s="222"/>
      <c r="G16" s="210"/>
      <c r="H16" s="211"/>
      <c r="I16" s="210"/>
    </row>
    <row r="17" spans="1:11" s="357" customFormat="1" x14ac:dyDescent="0.2">
      <c r="A17" s="945" t="str">
        <f>_xlfn.CONCAT(gestion!$B$143," ",gestion!$Q$4)</f>
        <v>entre 11 et 13 ans au 31 décembre 2019</v>
      </c>
      <c r="B17" s="945"/>
      <c r="C17" s="945"/>
      <c r="D17" s="945"/>
      <c r="E17" s="945"/>
      <c r="F17" s="945"/>
      <c r="G17" s="945"/>
      <c r="H17" s="945"/>
      <c r="I17" s="945"/>
    </row>
    <row r="18" spans="1:11" s="357" customFormat="1" x14ac:dyDescent="0.2">
      <c r="A18" s="945" t="str">
        <f>gestion!$B$145</f>
        <v>Chaque Club enverra 3 candidatures.</v>
      </c>
      <c r="B18" s="945"/>
      <c r="C18" s="945"/>
      <c r="D18" s="945"/>
      <c r="E18" s="945"/>
      <c r="F18" s="945"/>
      <c r="G18" s="945"/>
      <c r="H18" s="945"/>
      <c r="I18" s="945"/>
    </row>
    <row r="20" spans="1:11" x14ac:dyDescent="0.2">
      <c r="B20" s="238" t="s">
        <v>37</v>
      </c>
      <c r="C20" s="387" t="s">
        <v>39</v>
      </c>
      <c r="D20" s="388" t="s">
        <v>38</v>
      </c>
      <c r="F20" s="238" t="s">
        <v>37</v>
      </c>
      <c r="G20" s="387" t="s">
        <v>39</v>
      </c>
      <c r="H20" s="388" t="s">
        <v>38</v>
      </c>
    </row>
    <row r="21" spans="1:11" x14ac:dyDescent="0.2">
      <c r="B21" s="389" t="str">
        <f>_xlfn.CONCAT("1. ",tableau!A42)</f>
        <v>1. Élément</v>
      </c>
      <c r="C21" s="390"/>
      <c r="D21" s="391">
        <f>IF(AND(C21&gt;=43466,C21&lt;43770),tableau!B42,0)</f>
        <v>0</v>
      </c>
      <c r="E21" s="401"/>
      <c r="F21" s="389" t="str">
        <f>_xlfn.CONCAT("SA. ",tableau!E42)</f>
        <v>SA. Paso Doble</v>
      </c>
      <c r="G21" s="390"/>
      <c r="H21" s="391">
        <f>IF(AND(G21&gt;=43466,G21&lt;43770),tableau!H42,0)</f>
        <v>0</v>
      </c>
    </row>
    <row r="22" spans="1:11" x14ac:dyDescent="0.2">
      <c r="B22" s="389" t="str">
        <f>tableau!A45</f>
        <v>2a. Valse Hollandaise</v>
      </c>
      <c r="C22" s="390"/>
      <c r="D22" s="391">
        <f>IF(AND(C22&gt;=43466,C22&lt;43770),tableau!B45,0)</f>
        <v>0</v>
      </c>
      <c r="E22" s="401"/>
      <c r="F22" s="389" t="str">
        <f>_xlfn.CONCAT("SA. ",tableau!E43)</f>
        <v>SA. Valse Starlight</v>
      </c>
      <c r="G22" s="390"/>
      <c r="H22" s="391">
        <f>IF(AND(G22&gt;=43466,G22&lt;43770),tableau!H43,0)</f>
        <v>0</v>
      </c>
      <c r="K22" s="392"/>
    </row>
    <row r="23" spans="1:11" x14ac:dyDescent="0.2">
      <c r="B23" s="389" t="str">
        <f>tableau!A46</f>
        <v>2b. Tango Canasta</v>
      </c>
      <c r="C23" s="390"/>
      <c r="D23" s="391">
        <f>IF(AND(C23&gt;=43466,C23&lt;43770),tableau!B46,0)</f>
        <v>0</v>
      </c>
      <c r="E23" s="401"/>
      <c r="F23" s="389" t="str">
        <f>_xlfn.CONCAT("SA. ",tableau!E44)</f>
        <v>SA. Blues</v>
      </c>
      <c r="G23" s="390"/>
      <c r="H23" s="391">
        <f>IF(AND(G23&gt;=43466,G23&lt;43770),tableau!H44,0)</f>
        <v>0</v>
      </c>
    </row>
    <row r="24" spans="1:11" x14ac:dyDescent="0.2">
      <c r="B24" s="389" t="str">
        <f>tableau!A49</f>
        <v>3a. Baby Blues</v>
      </c>
      <c r="C24" s="390"/>
      <c r="D24" s="391">
        <f>IF(AND(C24&gt;=43466,C24&lt;43770),tableau!B49,0)</f>
        <v>0</v>
      </c>
      <c r="E24" s="401"/>
      <c r="F24" s="389" t="str">
        <f>_xlfn.CONCAT("SA. ",tableau!E45)</f>
        <v>SA. Kilian</v>
      </c>
      <c r="G24" s="390"/>
      <c r="H24" s="391">
        <f>IF(AND(G24&gt;=43466,G24&lt;43770),tableau!H45,0)</f>
        <v>0</v>
      </c>
    </row>
    <row r="25" spans="1:11" x14ac:dyDescent="0.2">
      <c r="B25" s="389" t="str">
        <f>tableau!A50</f>
        <v>3b. Élément</v>
      </c>
      <c r="C25" s="390"/>
      <c r="D25" s="391">
        <f>IF(AND(C25&gt;=43466,C25&lt;43770),tableau!B50,0)</f>
        <v>0</v>
      </c>
      <c r="E25" s="401"/>
      <c r="F25" s="389" t="str">
        <f>_xlfn.CONCAT("SA. ",tableau!E46)</f>
        <v>SA. Cha Cha Congelado</v>
      </c>
      <c r="G25" s="390"/>
      <c r="H25" s="391">
        <f>IF(AND(G25&gt;=43466,G25&lt;43770),tableau!H46,0)</f>
        <v>0</v>
      </c>
    </row>
    <row r="26" spans="1:11" x14ac:dyDescent="0.2">
      <c r="B26" s="389" t="str">
        <f>tableau!A53</f>
        <v>4a. Danse Swing</v>
      </c>
      <c r="C26" s="390"/>
      <c r="D26" s="391">
        <f>IF(AND(C26&gt;=43466,C26&lt;43770),tableau!B53,0)</f>
        <v>0</v>
      </c>
      <c r="E26" s="401"/>
      <c r="F26" s="389" t="str">
        <f>_xlfn.CONCAT("SA. ",tableau!E47)</f>
        <v>SA. Danse créative argent</v>
      </c>
      <c r="G26" s="390"/>
      <c r="H26" s="391">
        <f>IF(AND(G26&gt;=43466,G26&lt;43770),tableau!H47,0)</f>
        <v>0</v>
      </c>
    </row>
    <row r="27" spans="1:11" x14ac:dyDescent="0.2">
      <c r="B27" s="389" t="str">
        <f>tableau!A54</f>
        <v>4b. Tango Fiesta</v>
      </c>
      <c r="C27" s="390"/>
      <c r="D27" s="391">
        <f>IF(AND(C27&gt;=43466,C27&lt;43770),tableau!B54,0)</f>
        <v>0</v>
      </c>
      <c r="E27" s="401"/>
      <c r="F27" s="389" t="str">
        <f>_xlfn.CONCAT("OR. ",tableau!E50)</f>
        <v>OR. Valse viennoise</v>
      </c>
      <c r="G27" s="390"/>
      <c r="H27" s="391">
        <f>IF(AND(G27&gt;=43466,G27&lt;43770),tableau!H50,0)</f>
        <v>0</v>
      </c>
    </row>
    <row r="28" spans="1:11" x14ac:dyDescent="0.2">
      <c r="B28" s="389" t="str">
        <f>tableau!A57</f>
        <v>5a. Valse Willow</v>
      </c>
      <c r="C28" s="390"/>
      <c r="D28" s="391">
        <f>IF(AND(C28&gt;=43466,C28&lt;43770),tableau!B57,0)</f>
        <v>0</v>
      </c>
      <c r="E28" s="401"/>
      <c r="F28" s="389" t="str">
        <f>_xlfn.CONCAT("OR. ",tableau!E51)</f>
        <v>OR. Valse Westminster</v>
      </c>
      <c r="G28" s="390"/>
      <c r="H28" s="391">
        <f>IF(AND(G28&gt;=43466,G28&lt;43770),tableau!H51,0)</f>
        <v>0</v>
      </c>
    </row>
    <row r="29" spans="1:11" x14ac:dyDescent="0.2">
      <c r="B29" s="389" t="str">
        <f>tableau!A58</f>
        <v>5b. Éléments</v>
      </c>
      <c r="C29" s="390"/>
      <c r="D29" s="391">
        <f>IF(AND(C29&gt;=43466,C29&lt;43770),tableau!B58,0)</f>
        <v>0</v>
      </c>
      <c r="E29" s="401"/>
      <c r="F29" s="389" t="str">
        <f>_xlfn.CONCAT("OR. ",tableau!E52)</f>
        <v>OR. Quickstep</v>
      </c>
      <c r="G29" s="390"/>
      <c r="H29" s="391">
        <f>IF(AND(G29&gt;=43466,G29&lt;43770),tableau!H52,0)</f>
        <v>0</v>
      </c>
    </row>
    <row r="30" spans="1:11" x14ac:dyDescent="0.2">
      <c r="B30" s="389" t="str">
        <f>_xlfn.CONCAT("SB. ",tableau!A61)</f>
        <v>SB. Ten-Fox</v>
      </c>
      <c r="C30" s="390"/>
      <c r="D30" s="391">
        <f>IF(AND(C30&gt;=43466,C30&lt;43770),tableau!B61,0)</f>
        <v>0</v>
      </c>
      <c r="E30" s="401"/>
      <c r="F30" s="389" t="str">
        <f>_xlfn.CONCAT("OR. ",tableau!E53)</f>
        <v>OR. Tango argentin</v>
      </c>
      <c r="G30" s="390"/>
      <c r="H30" s="391">
        <f>IF(AND(G30&gt;=43466,G30&lt;43770),tableau!H53,0)</f>
        <v>0</v>
      </c>
    </row>
    <row r="31" spans="1:11" x14ac:dyDescent="0.2">
      <c r="B31" s="389" t="str">
        <f>_xlfn.CONCAT("SB. ",tableau!A62)</f>
        <v>SB. Fourteenstep</v>
      </c>
      <c r="C31" s="390"/>
      <c r="D31" s="391">
        <f>IF(AND(C31&gt;=43466,C31&lt;43770),tableau!B62,0)</f>
        <v>0</v>
      </c>
      <c r="E31" s="401"/>
      <c r="F31" s="389" t="str">
        <f>_xlfn.CONCAT("OR. ",tableau!E54)</f>
        <v>OR. Samba argentin</v>
      </c>
      <c r="G31" s="390"/>
      <c r="H31" s="391">
        <f>IF(AND(G31&gt;=43466,G31&lt;43770),tableau!H54,0)</f>
        <v>0</v>
      </c>
    </row>
    <row r="32" spans="1:11" x14ac:dyDescent="0.2">
      <c r="B32" s="389" t="str">
        <f>_xlfn.CONCAT("SB. ",tableau!A63)</f>
        <v>SB. Valse européenne</v>
      </c>
      <c r="C32" s="390"/>
      <c r="D32" s="391">
        <f>IF(AND(C32&gt;=43466,C32&lt;43770),tableau!B63,0)</f>
        <v>0</v>
      </c>
      <c r="E32" s="401"/>
      <c r="F32" s="389" t="str">
        <f>_xlfn.CONCAT("OR. ",tableau!E55)</f>
        <v>OR. Danse créative or</v>
      </c>
      <c r="G32" s="390"/>
      <c r="H32" s="391">
        <f>IF(AND(G32&gt;=43466,G32&lt;43770),tableau!H55,0)</f>
        <v>0</v>
      </c>
    </row>
    <row r="33" spans="1:10" x14ac:dyDescent="0.2">
      <c r="B33" s="389" t="str">
        <f>_xlfn.CONCAT("SB. ",tableau!A64)</f>
        <v>SB. Danse créative bronze</v>
      </c>
      <c r="C33" s="390"/>
      <c r="D33" s="391">
        <f>IF(AND(C33&gt;=43466,C33&lt;43770),tableau!B64,0)</f>
        <v>0</v>
      </c>
      <c r="E33" s="401"/>
      <c r="F33" s="389" t="str">
        <f>_xlfn.CONCAT("DI. ",tableau!E58)</f>
        <v>DI. Valse Ravensburger</v>
      </c>
      <c r="G33" s="390"/>
      <c r="H33" s="391">
        <f>IF(AND(G33&gt;=43466,G33&lt;43770),tableau!H58,0)</f>
        <v>0</v>
      </c>
    </row>
    <row r="34" spans="1:10" x14ac:dyDescent="0.2">
      <c r="B34" s="389" t="str">
        <f>_xlfn.CONCAT("JA. ",tableau!A67)</f>
        <v>JA. Fox-trot de Keats</v>
      </c>
      <c r="C34" s="390"/>
      <c r="D34" s="391">
        <f>IF(AND(C34&gt;=43466,C34&lt;43770),tableau!B67,0)</f>
        <v>0</v>
      </c>
      <c r="E34" s="401"/>
      <c r="F34" s="389" t="str">
        <f>_xlfn.CONCAT("DI. ",tableau!E59)</f>
        <v>DI. Tango Romantica</v>
      </c>
      <c r="G34" s="390"/>
      <c r="H34" s="391">
        <f>IF(AND(G34&gt;=43466,G34&lt;43770),tableau!H59,0)</f>
        <v>0</v>
      </c>
    </row>
    <row r="35" spans="1:10" x14ac:dyDescent="0.2">
      <c r="B35" s="389" t="str">
        <f>_xlfn.CONCAT("JA. ",tableau!A68)</f>
        <v>JA. Tango Harris</v>
      </c>
      <c r="C35" s="390"/>
      <c r="D35" s="391">
        <f>IF(AND(C35&gt;=43466,C35&lt;43770),tableau!B68,0)</f>
        <v>0</v>
      </c>
      <c r="E35" s="401"/>
      <c r="F35" s="389" t="str">
        <f>_xlfn.CONCAT("DI. ",tableau!E60)</f>
        <v>DI. Polka Yankee</v>
      </c>
      <c r="G35" s="390"/>
      <c r="H35" s="391">
        <f>IF(AND(G35&gt;=43466,G35&lt;43770),tableau!H60,0)</f>
        <v>0</v>
      </c>
    </row>
    <row r="36" spans="1:10" x14ac:dyDescent="0.2">
      <c r="B36" s="389" t="str">
        <f>_xlfn.CONCAT("JA. ",tableau!A69)</f>
        <v>JA. Valse américaine</v>
      </c>
      <c r="C36" s="390"/>
      <c r="D36" s="391">
        <f>IF(AND(C36&gt;=43466,C36&lt;43770),tableau!B69,0)</f>
        <v>0</v>
      </c>
      <c r="E36" s="401"/>
      <c r="F36" s="389" t="str">
        <f>_xlfn.CONCAT("DI. ",tableau!E61)</f>
        <v>DI. Rumba</v>
      </c>
      <c r="G36" s="390"/>
      <c r="H36" s="391">
        <f>IF(AND(G36&gt;=43466,G36&lt;43770),tableau!H61,0)</f>
        <v>0</v>
      </c>
    </row>
    <row r="37" spans="1:10" x14ac:dyDescent="0.2">
      <c r="B37" s="393" t="str">
        <f>_xlfn.CONCAT("JA. ",tableau!A70)</f>
        <v>JA. Rocker Fox-trot</v>
      </c>
      <c r="C37" s="394"/>
      <c r="D37" s="395">
        <f>IF(AND(C37&gt;=43466,C37&lt;43770),tableau!B70,0)</f>
        <v>0</v>
      </c>
      <c r="E37" s="401"/>
      <c r="F37" s="389" t="str">
        <f>_xlfn.CONCAT("DI. ",tableau!E62)</f>
        <v>DI. Valse autrichienne</v>
      </c>
      <c r="G37" s="390"/>
      <c r="H37" s="391">
        <f>IF(AND(G37&gt;=43466,G37&lt;43770),tableau!H62,0)</f>
        <v>0</v>
      </c>
    </row>
    <row r="38" spans="1:10" x14ac:dyDescent="0.2">
      <c r="B38" s="1019" t="s">
        <v>421</v>
      </c>
      <c r="C38" s="1019"/>
      <c r="D38" s="397">
        <f>SUM(D21:D37)</f>
        <v>0</v>
      </c>
      <c r="E38" s="401"/>
      <c r="F38" s="393" t="str">
        <f>_xlfn.CONCAT("DI. ",tableau!E63)</f>
        <v>DI. Valse or</v>
      </c>
      <c r="G38" s="394"/>
      <c r="H38" s="395">
        <f>IF(AND(G38&gt;=43466,G38&lt;43770),tableau!H63,0)</f>
        <v>0</v>
      </c>
    </row>
    <row r="39" spans="1:10" s="264" customFormat="1" x14ac:dyDescent="0.2">
      <c r="B39" s="396"/>
      <c r="C39" s="396"/>
      <c r="D39" s="397"/>
      <c r="E39" s="397"/>
      <c r="F39" s="396" t="s">
        <v>421</v>
      </c>
      <c r="G39" s="396"/>
      <c r="H39" s="397">
        <f>SUM(H21:H38)</f>
        <v>0</v>
      </c>
    </row>
    <row r="40" spans="1:10" s="264" customFormat="1" x14ac:dyDescent="0.2">
      <c r="B40" s="396"/>
      <c r="C40" s="396"/>
      <c r="D40" s="397"/>
      <c r="G40" s="396"/>
      <c r="H40" s="396"/>
      <c r="I40" s="397"/>
    </row>
    <row r="42" spans="1:10" ht="15.75" x14ac:dyDescent="0.25">
      <c r="A42" s="1018" t="s">
        <v>519</v>
      </c>
      <c r="B42" s="1018"/>
      <c r="C42" s="1018"/>
      <c r="D42" s="1018"/>
      <c r="E42" s="399">
        <f>D38+H39</f>
        <v>0</v>
      </c>
    </row>
    <row r="43" spans="1:10" ht="15.75" x14ac:dyDescent="0.25">
      <c r="A43" s="398"/>
      <c r="B43" s="398"/>
      <c r="C43" s="398"/>
      <c r="D43" s="398"/>
      <c r="E43" s="399"/>
    </row>
    <row r="44" spans="1:10" ht="15.75" x14ac:dyDescent="0.25">
      <c r="A44" s="398"/>
      <c r="B44" s="398"/>
      <c r="C44" s="398"/>
      <c r="D44" s="398"/>
      <c r="E44" s="399"/>
    </row>
    <row r="45" spans="1:10" ht="15.75" x14ac:dyDescent="0.25">
      <c r="C45" s="398"/>
      <c r="D45" s="398"/>
      <c r="E45" s="399"/>
    </row>
    <row r="46" spans="1:10" ht="15.75" x14ac:dyDescent="0.25">
      <c r="C46" s="398"/>
      <c r="D46" s="398"/>
      <c r="E46" s="399"/>
    </row>
    <row r="48" spans="1:10" x14ac:dyDescent="0.2">
      <c r="A48" s="811" t="str">
        <f>+gestion!$B$81</f>
        <v>N.B. :  Joindre une copie très lisible des parties du sommaire de test ou de la certification.</v>
      </c>
      <c r="B48" s="811"/>
      <c r="C48" s="811"/>
      <c r="D48" s="811"/>
      <c r="E48" s="811"/>
      <c r="F48" s="811"/>
      <c r="G48" s="811"/>
      <c r="H48" s="811"/>
      <c r="I48" s="811"/>
      <c r="J48" s="210"/>
    </row>
    <row r="49" spans="1:10" x14ac:dyDescent="0.2">
      <c r="A49" s="255"/>
      <c r="B49" s="255"/>
      <c r="C49" s="255"/>
      <c r="D49" s="255"/>
      <c r="E49" s="255"/>
      <c r="F49" s="255"/>
      <c r="G49" s="255"/>
      <c r="H49" s="255"/>
      <c r="I49" s="255"/>
      <c r="J49" s="210"/>
    </row>
    <row r="50" spans="1:10" x14ac:dyDescent="0.2">
      <c r="A50" s="255"/>
      <c r="B50" s="255"/>
      <c r="C50" s="255"/>
      <c r="D50" s="255"/>
      <c r="E50" s="255"/>
      <c r="F50" s="255"/>
      <c r="G50" s="255"/>
      <c r="H50" s="255"/>
      <c r="I50" s="255"/>
      <c r="J50" s="210"/>
    </row>
    <row r="51" spans="1:10" x14ac:dyDescent="0.2">
      <c r="A51" s="210"/>
      <c r="B51" s="210"/>
      <c r="C51" s="210"/>
      <c r="D51" s="210"/>
      <c r="E51" s="210"/>
      <c r="F51" s="210"/>
      <c r="G51" s="210"/>
      <c r="H51" s="210"/>
      <c r="I51" s="210"/>
      <c r="J51" s="210"/>
    </row>
    <row r="52" spans="1:10" x14ac:dyDescent="0.2">
      <c r="B52" s="210"/>
      <c r="C52" s="483" t="s">
        <v>52</v>
      </c>
      <c r="D52" s="483"/>
      <c r="E52" s="210"/>
      <c r="F52" s="781" t="str">
        <f>+'données a remplir'!$F$8</f>
        <v/>
      </c>
      <c r="G52" s="781"/>
      <c r="H52" s="781"/>
      <c r="I52" s="361"/>
    </row>
    <row r="53" spans="1:10" x14ac:dyDescent="0.2">
      <c r="B53" s="210"/>
      <c r="C53" s="483"/>
      <c r="D53" s="245"/>
      <c r="E53" s="210"/>
      <c r="F53" s="245"/>
      <c r="G53" s="245"/>
      <c r="H53" s="245"/>
      <c r="I53" s="221"/>
    </row>
    <row r="54" spans="1:10" x14ac:dyDescent="0.2">
      <c r="B54" s="210"/>
      <c r="C54" s="483" t="s">
        <v>53</v>
      </c>
      <c r="D54" s="483"/>
      <c r="E54" s="210"/>
      <c r="F54" s="781" t="str">
        <f>+'données a remplir'!$F$9</f>
        <v/>
      </c>
      <c r="G54" s="781"/>
      <c r="H54" s="781"/>
      <c r="I54" s="361"/>
    </row>
    <row r="55" spans="1:10" x14ac:dyDescent="0.2">
      <c r="B55" s="210"/>
      <c r="C55" s="483"/>
      <c r="D55" s="245"/>
      <c r="E55" s="210"/>
      <c r="F55" s="245"/>
      <c r="G55" s="245"/>
      <c r="H55" s="245"/>
      <c r="I55" s="361"/>
    </row>
    <row r="56" spans="1:10" x14ac:dyDescent="0.2">
      <c r="B56" s="210"/>
      <c r="C56" s="483" t="s">
        <v>54</v>
      </c>
      <c r="D56" s="483"/>
      <c r="E56" s="210"/>
      <c r="F56" s="781" t="str">
        <f>+'données a remplir'!$F$10</f>
        <v/>
      </c>
      <c r="G56" s="781"/>
      <c r="H56" s="781"/>
      <c r="I56" s="361"/>
    </row>
    <row r="57" spans="1:10" x14ac:dyDescent="0.2">
      <c r="D57" s="212"/>
    </row>
  </sheetData>
  <sheetProtection algorithmName="SHA-512" hashValue="71l7aRkOdPeOztkUEbI/X9iafciH1hbHjjqteqNrJj4NaCf6B0WFuAONXi/EOgfpS9yFe36anoxBnMw7InwENQ==" saltValue="Q0NM76uLMg3bWHywtIaEOA==" spinCount="100000" sheet="1"/>
  <protectedRanges>
    <protectedRange sqref="B10:D12 G10:H12" name="Plage1_3"/>
    <protectedRange sqref="C21:C37 G21:G38" name="Plage2"/>
  </protectedRanges>
  <mergeCells count="24">
    <mergeCell ref="A7:I7"/>
    <mergeCell ref="A8:I8"/>
    <mergeCell ref="B10:D10"/>
    <mergeCell ref="E11:F11"/>
    <mergeCell ref="A17:I17"/>
    <mergeCell ref="A14:B14"/>
    <mergeCell ref="C14:D14"/>
    <mergeCell ref="G10:I10"/>
    <mergeCell ref="B12:D12"/>
    <mergeCell ref="G12:I12"/>
    <mergeCell ref="G14:I14"/>
    <mergeCell ref="A15:I15"/>
    <mergeCell ref="A2:I2"/>
    <mergeCell ref="A3:I3"/>
    <mergeCell ref="A4:I4"/>
    <mergeCell ref="A5:I5"/>
    <mergeCell ref="A6:I6"/>
    <mergeCell ref="A48:I48"/>
    <mergeCell ref="F52:H52"/>
    <mergeCell ref="F54:H54"/>
    <mergeCell ref="F56:H56"/>
    <mergeCell ref="A18:I18"/>
    <mergeCell ref="A42:D42"/>
    <mergeCell ref="B38:C38"/>
  </mergeCells>
  <printOptions horizontalCentered="1"/>
  <pageMargins left="0" right="0" top="0.55118110236220474" bottom="0.35433070866141736" header="0.31496062992125984" footer="0.31496062992125984"/>
  <pageSetup scale="80" orientation="portrait" r:id="rId1"/>
  <headerFooter>
    <oddHeader>&amp;LLauréats 2019</oddHeader>
    <oddFooter>&amp;LCandidat 3&amp;C&amp;14PATINAGE LAURENTIDES&amp;R&amp;A</oddFooter>
  </headerFooter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sheetPr>
    <tabColor rgb="FF92D050"/>
  </sheetPr>
  <dimension ref="A1:L61"/>
  <sheetViews>
    <sheetView showGridLines="0" zoomScaleNormal="100" workbookViewId="0">
      <selection activeCell="B10" sqref="B10:D10"/>
    </sheetView>
  </sheetViews>
  <sheetFormatPr baseColWidth="10" defaultRowHeight="12.75" x14ac:dyDescent="0.2"/>
  <cols>
    <col min="1" max="1" width="11.42578125" style="212"/>
    <col min="2" max="2" width="23.42578125" style="212" customWidth="1"/>
    <col min="3" max="3" width="13.42578125" style="212" customWidth="1"/>
    <col min="4" max="4" width="11.42578125" style="400"/>
    <col min="5" max="5" width="7.7109375" style="212" customWidth="1"/>
    <col min="6" max="6" width="23.140625" style="212" customWidth="1"/>
    <col min="7" max="7" width="18.7109375" style="212" customWidth="1"/>
    <col min="8" max="8" width="11.42578125" style="212"/>
    <col min="9" max="9" width="7.7109375" style="212" customWidth="1"/>
    <col min="10" max="16384" width="11.42578125" style="212"/>
  </cols>
  <sheetData>
    <row r="1" spans="1:10" x14ac:dyDescent="0.2">
      <c r="A1" s="209"/>
      <c r="B1" s="209"/>
      <c r="C1" s="209"/>
      <c r="D1" s="381"/>
      <c r="E1" s="209"/>
      <c r="F1" s="209"/>
      <c r="G1" s="210"/>
      <c r="H1" s="211"/>
      <c r="I1" s="210"/>
      <c r="J1" s="210"/>
    </row>
    <row r="2" spans="1:10" x14ac:dyDescent="0.2">
      <c r="A2" s="796" t="s">
        <v>14</v>
      </c>
      <c r="B2" s="796"/>
      <c r="C2" s="796"/>
      <c r="D2" s="796"/>
      <c r="E2" s="796"/>
      <c r="F2" s="796"/>
      <c r="G2" s="796"/>
      <c r="H2" s="796"/>
      <c r="I2" s="796"/>
      <c r="J2" s="382"/>
    </row>
    <row r="3" spans="1:10" x14ac:dyDescent="0.2">
      <c r="A3" s="796" t="s">
        <v>43</v>
      </c>
      <c r="B3" s="796"/>
      <c r="C3" s="796"/>
      <c r="D3" s="796"/>
      <c r="E3" s="796"/>
      <c r="F3" s="796"/>
      <c r="G3" s="796"/>
      <c r="H3" s="796"/>
      <c r="I3" s="796"/>
      <c r="J3" s="382"/>
    </row>
    <row r="4" spans="1:10" s="214" customFormat="1" ht="15.75" customHeight="1" x14ac:dyDescent="0.2">
      <c r="A4" s="796" t="str">
        <f>CONCATENATE(gestion!$P$3,gestion!$Q$3,gestion!$P$4,gestion!$Q$4)</f>
        <v>Du  1 janvier 2019  au  31 décembre 2019</v>
      </c>
      <c r="B4" s="796"/>
      <c r="C4" s="796"/>
      <c r="D4" s="796"/>
      <c r="E4" s="796"/>
      <c r="F4" s="796"/>
      <c r="G4" s="796"/>
      <c r="H4" s="796"/>
      <c r="I4" s="796"/>
      <c r="J4" s="382"/>
    </row>
    <row r="5" spans="1:10" s="214" customFormat="1" ht="15.75" customHeight="1" x14ac:dyDescent="0.2">
      <c r="A5" s="801" t="s">
        <v>5</v>
      </c>
      <c r="B5" s="801"/>
      <c r="C5" s="801"/>
      <c r="D5" s="801"/>
      <c r="E5" s="801"/>
      <c r="F5" s="801"/>
      <c r="G5" s="801"/>
      <c r="H5" s="801"/>
      <c r="I5" s="801"/>
      <c r="J5" s="382"/>
    </row>
    <row r="6" spans="1:10" ht="15.75" customHeight="1" x14ac:dyDescent="0.2">
      <c r="A6" s="801" t="str">
        <f>gestion!$B$60</f>
        <v>PATINEUR OU PATINEUSE DE DANSES</v>
      </c>
      <c r="B6" s="801"/>
      <c r="C6" s="801"/>
      <c r="D6" s="801"/>
      <c r="E6" s="801"/>
      <c r="F6" s="801"/>
      <c r="G6" s="801"/>
      <c r="H6" s="801"/>
      <c r="I6" s="801"/>
      <c r="J6" s="382"/>
    </row>
    <row r="7" spans="1:10" ht="15.75" customHeight="1" x14ac:dyDescent="0.2">
      <c r="A7" s="801" t="str">
        <f>gestion!$B$62</f>
        <v>ENTRE 11 ET 13 ANS</v>
      </c>
      <c r="B7" s="801"/>
      <c r="C7" s="801"/>
      <c r="D7" s="801"/>
      <c r="E7" s="801"/>
      <c r="F7" s="801"/>
      <c r="G7" s="801"/>
      <c r="H7" s="801"/>
      <c r="I7" s="801"/>
      <c r="J7" s="382"/>
    </row>
    <row r="8" spans="1:10" s="349" customFormat="1" ht="15.75" customHeight="1" x14ac:dyDescent="0.2">
      <c r="A8" s="1020" t="s">
        <v>518</v>
      </c>
      <c r="B8" s="1020"/>
      <c r="C8" s="1020"/>
      <c r="D8" s="1020"/>
      <c r="E8" s="1020"/>
      <c r="F8" s="1020"/>
      <c r="G8" s="1020"/>
      <c r="H8" s="1020"/>
      <c r="I8" s="1020"/>
      <c r="J8" s="479"/>
    </row>
    <row r="9" spans="1:10" x14ac:dyDescent="0.2">
      <c r="A9" s="210"/>
      <c r="B9" s="210"/>
      <c r="C9" s="210"/>
      <c r="D9" s="383"/>
      <c r="E9" s="210"/>
      <c r="F9" s="210"/>
      <c r="G9" s="210"/>
      <c r="H9" s="211"/>
      <c r="I9" s="210"/>
      <c r="J9" s="210"/>
    </row>
    <row r="10" spans="1:10" x14ac:dyDescent="0.2">
      <c r="A10" s="216" t="s">
        <v>48</v>
      </c>
      <c r="B10" s="790"/>
      <c r="C10" s="790"/>
      <c r="D10" s="790"/>
      <c r="F10" s="521" t="s">
        <v>51</v>
      </c>
      <c r="G10" s="807"/>
      <c r="H10" s="807"/>
      <c r="I10" s="807"/>
    </row>
    <row r="11" spans="1:10" x14ac:dyDescent="0.2">
      <c r="A11" s="216"/>
      <c r="B11" s="217"/>
      <c r="C11" s="217"/>
      <c r="D11" s="384"/>
      <c r="E11" s="800"/>
      <c r="F11" s="800"/>
      <c r="G11" s="304"/>
      <c r="H11" s="305"/>
    </row>
    <row r="12" spans="1:10" x14ac:dyDescent="0.2">
      <c r="A12" s="216" t="s">
        <v>74</v>
      </c>
      <c r="B12" s="790"/>
      <c r="C12" s="790"/>
      <c r="D12" s="790"/>
      <c r="F12" s="521" t="s">
        <v>13</v>
      </c>
      <c r="G12" s="807"/>
      <c r="H12" s="807"/>
      <c r="I12" s="807"/>
    </row>
    <row r="13" spans="1:10" x14ac:dyDescent="0.2">
      <c r="A13" s="519"/>
      <c r="B13" s="318"/>
      <c r="C13" s="318"/>
      <c r="D13" s="385"/>
      <c r="E13" s="521"/>
      <c r="F13" s="521"/>
      <c r="G13" s="306"/>
      <c r="H13" s="306"/>
    </row>
    <row r="14" spans="1:10" x14ac:dyDescent="0.2">
      <c r="A14" s="800" t="s">
        <v>50</v>
      </c>
      <c r="B14" s="800"/>
      <c r="C14" s="790">
        <f>'données a remplir'!E7</f>
        <v>0</v>
      </c>
      <c r="D14" s="790"/>
      <c r="F14" s="520" t="s">
        <v>380</v>
      </c>
      <c r="G14" s="807">
        <f>'données a remplir'!E6</f>
        <v>0</v>
      </c>
      <c r="H14" s="807"/>
      <c r="I14" s="807"/>
    </row>
    <row r="15" spans="1:10" s="357" customFormat="1" ht="20.25" x14ac:dyDescent="0.3">
      <c r="A15" s="452"/>
      <c r="B15" s="452"/>
      <c r="C15" s="452"/>
      <c r="D15" s="452"/>
      <c r="E15" s="452"/>
      <c r="F15" s="452"/>
      <c r="G15" s="452"/>
      <c r="H15" s="452"/>
      <c r="I15" s="452"/>
      <c r="J15" s="452"/>
    </row>
    <row r="16" spans="1:10" s="357" customFormat="1" x14ac:dyDescent="0.2">
      <c r="A16" s="356" t="s">
        <v>415</v>
      </c>
      <c r="B16" s="221"/>
      <c r="C16" s="221"/>
      <c r="D16" s="386"/>
      <c r="E16" s="222"/>
      <c r="F16" s="222"/>
      <c r="G16" s="210"/>
      <c r="H16" s="211"/>
      <c r="I16" s="210"/>
      <c r="J16" s="210"/>
    </row>
    <row r="17" spans="1:12" s="357" customFormat="1" x14ac:dyDescent="0.2">
      <c r="A17" s="945" t="str">
        <f>_xlfn.CONCAT(gestion!$B$143," ",gestion!$Q$4)</f>
        <v>entre 11 et 13 ans au 31 décembre 2019</v>
      </c>
      <c r="B17" s="945"/>
      <c r="C17" s="945"/>
      <c r="D17" s="945"/>
      <c r="E17" s="945"/>
      <c r="F17" s="945"/>
      <c r="G17" s="945"/>
      <c r="H17" s="945"/>
      <c r="I17" s="945"/>
      <c r="J17" s="945"/>
    </row>
    <row r="18" spans="1:12" s="357" customFormat="1" x14ac:dyDescent="0.2">
      <c r="A18" s="945" t="str">
        <f>gestion!$B$145</f>
        <v>Chaque Club enverra 3 candidatures.</v>
      </c>
      <c r="B18" s="945"/>
      <c r="C18" s="945"/>
      <c r="D18" s="945"/>
      <c r="E18" s="945"/>
      <c r="F18" s="945"/>
      <c r="G18" s="945"/>
      <c r="H18" s="945"/>
      <c r="I18" s="945"/>
      <c r="J18" s="945"/>
    </row>
    <row r="20" spans="1:12" x14ac:dyDescent="0.2">
      <c r="B20" s="238" t="s">
        <v>37</v>
      </c>
      <c r="C20" s="387" t="s">
        <v>39</v>
      </c>
      <c r="D20" s="388" t="s">
        <v>38</v>
      </c>
      <c r="F20" s="238" t="s">
        <v>37</v>
      </c>
      <c r="G20" s="387" t="s">
        <v>39</v>
      </c>
      <c r="H20" s="388" t="s">
        <v>38</v>
      </c>
    </row>
    <row r="21" spans="1:12" x14ac:dyDescent="0.2">
      <c r="B21" s="389" t="str">
        <f>_xlfn.CONCAT("1. ",tableau!A75)</f>
        <v>1. Élément</v>
      </c>
      <c r="C21" s="390"/>
      <c r="D21" s="391">
        <f>IF(AND(C21&gt;43769,C21&lt;43831),tableau!B75,0)</f>
        <v>0</v>
      </c>
      <c r="F21" s="389" t="str">
        <f>tableau!E75</f>
        <v>8a. Kilian</v>
      </c>
      <c r="G21" s="390"/>
      <c r="H21" s="391">
        <f>IF(AND(G21&gt;43769,G21&lt;43831),tableau!H75,0)</f>
        <v>0</v>
      </c>
      <c r="K21" s="472"/>
    </row>
    <row r="22" spans="1:12" x14ac:dyDescent="0.2">
      <c r="B22" s="389" t="str">
        <f>tableau!A78</f>
        <v>2a. Valse hollandaise</v>
      </c>
      <c r="C22" s="390"/>
      <c r="D22" s="391">
        <f>IF(AND(C22&gt;43769,C22&lt;43831),tableau!B78,0)</f>
        <v>0</v>
      </c>
      <c r="F22" s="389" t="str">
        <f>tableau!E76</f>
        <v>8b. Rocker Fox-trot</v>
      </c>
      <c r="G22" s="390"/>
      <c r="H22" s="391">
        <f>IF(AND(G22&gt;43769,G22&lt;43831),tableau!H76,0)</f>
        <v>0</v>
      </c>
      <c r="L22" s="392"/>
    </row>
    <row r="23" spans="1:12" x14ac:dyDescent="0.2">
      <c r="B23" s="389" t="str">
        <f>tableau!A79</f>
        <v>2b. Tango Canasta</v>
      </c>
      <c r="C23" s="390"/>
      <c r="D23" s="391">
        <f>IF(AND(C23&gt;43769,C23&lt;43831),tableau!B79,0)</f>
        <v>0</v>
      </c>
      <c r="F23" s="389" t="str">
        <f>tableau!E77</f>
        <v>8c. Valse Starlight</v>
      </c>
      <c r="G23" s="390"/>
      <c r="H23" s="391">
        <f>IF(AND(G23&gt;43769,G23&lt;43831),tableau!H77,0)</f>
        <v>0</v>
      </c>
    </row>
    <row r="24" spans="1:12" x14ac:dyDescent="0.2">
      <c r="B24" s="389" t="str">
        <f>tableau!A82</f>
        <v>3a. Baby Blues</v>
      </c>
      <c r="C24" s="390"/>
      <c r="D24" s="391">
        <f>IF(AND(C24&gt;43769,C24&lt;43831),tableau!B82,0)</f>
        <v>0</v>
      </c>
      <c r="F24" s="389" t="str">
        <f>tableau!E80</f>
        <v>9a. Paso Doble</v>
      </c>
      <c r="G24" s="390"/>
      <c r="H24" s="391">
        <f>IF(AND(G24&gt;43769,G24&lt;43831),tableau!H80,0)</f>
        <v>0</v>
      </c>
    </row>
    <row r="25" spans="1:12" x14ac:dyDescent="0.2">
      <c r="B25" s="389" t="str">
        <f>tableau!A83</f>
        <v>3b. Élément</v>
      </c>
      <c r="C25" s="390"/>
      <c r="D25" s="391">
        <f>IF(AND(C25&gt;43769,C25&lt;43831),tableau!B83,0)</f>
        <v>0</v>
      </c>
      <c r="F25" s="389" t="str">
        <f>tableau!E81</f>
        <v>9b. Blues</v>
      </c>
      <c r="G25" s="390"/>
      <c r="H25" s="391">
        <f>IF(AND(G25&gt;43769,G25&lt;43831),tableau!H81,0)</f>
        <v>0</v>
      </c>
    </row>
    <row r="26" spans="1:12" x14ac:dyDescent="0.2">
      <c r="B26" s="389" t="str">
        <f>tableau!A86</f>
        <v>4a. Danse Swing</v>
      </c>
      <c r="C26" s="390"/>
      <c r="D26" s="391">
        <f>IF(AND(C26&gt;43769,C26&lt;43831),tableau!B86,0)</f>
        <v>0</v>
      </c>
      <c r="F26" s="389" t="str">
        <f>tableau!E82</f>
        <v>9c. Samba argent</v>
      </c>
      <c r="G26" s="390"/>
      <c r="H26" s="391">
        <f>IF(AND(G26&gt;43769,G26&lt;43831),tableau!H82,0)</f>
        <v>0</v>
      </c>
    </row>
    <row r="27" spans="1:12" x14ac:dyDescent="0.2">
      <c r="B27" s="389" t="str">
        <f>tableau!A87</f>
        <v>4b. Tango Fiesta</v>
      </c>
      <c r="C27" s="390"/>
      <c r="D27" s="391">
        <f>IF(AND(C27&gt;43769,C27&lt;43831),tableau!B87,0)</f>
        <v>0</v>
      </c>
      <c r="F27" s="389" t="str">
        <f>tableau!E85</f>
        <v>10a. Cha Cha Congelado</v>
      </c>
      <c r="G27" s="390"/>
      <c r="H27" s="391">
        <f>IF(AND(G27&gt;43769,G27&lt;43831),tableau!H85,0)</f>
        <v>0</v>
      </c>
    </row>
    <row r="28" spans="1:12" x14ac:dyDescent="0.2">
      <c r="B28" s="389" t="str">
        <f>tableau!A90</f>
        <v>5a. Valse Willow</v>
      </c>
      <c r="C28" s="390"/>
      <c r="D28" s="391">
        <f>IF(AND(C28&gt;43769,C28&lt;43831),tableau!B90,0)</f>
        <v>0</v>
      </c>
      <c r="F28" s="389" t="str">
        <f>tableau!E86</f>
        <v>10b. Valse Westminster</v>
      </c>
      <c r="G28" s="390"/>
      <c r="H28" s="391">
        <f>IF(AND(G28&gt;43769,G28&lt;43831),tableau!H86,0)</f>
        <v>0</v>
      </c>
    </row>
    <row r="29" spans="1:12" x14ac:dyDescent="0.2">
      <c r="B29" s="389" t="str">
        <f>tableau!A91</f>
        <v>5b. Éléments</v>
      </c>
      <c r="C29" s="390"/>
      <c r="D29" s="391">
        <f>IF(AND(C29&gt;43769,C29&lt;43831),tableau!B91,0)</f>
        <v>0</v>
      </c>
      <c r="F29" s="389" t="str">
        <f>tableau!E87</f>
        <v>10c. Quickstep</v>
      </c>
      <c r="G29" s="390"/>
      <c r="H29" s="391">
        <f>IF(AND(G29&gt;43769,G29&lt;43831),tableau!H87,0)</f>
        <v>0</v>
      </c>
    </row>
    <row r="30" spans="1:12" x14ac:dyDescent="0.2">
      <c r="B30" s="389" t="str">
        <f>tableau!A94</f>
        <v>6a. Ten-Fox</v>
      </c>
      <c r="C30" s="390"/>
      <c r="D30" s="391">
        <f>IF(AND(C30&gt;43769,C30&lt;43831),tableau!B94,0)</f>
        <v>0</v>
      </c>
      <c r="F30" s="389" t="str">
        <f>tableau!E90</f>
        <v>ORa. Valse viennoise</v>
      </c>
      <c r="G30" s="390"/>
      <c r="H30" s="391">
        <f>IF(AND(G30&gt;43769,G30&lt;43831),tableau!H90,0)</f>
        <v>0</v>
      </c>
    </row>
    <row r="31" spans="1:12" x14ac:dyDescent="0.2">
      <c r="B31" s="389" t="str">
        <f>tableau!A95</f>
        <v>6b. Valse européenne</v>
      </c>
      <c r="C31" s="390"/>
      <c r="D31" s="391">
        <f>IF(AND(C31&gt;43769,C31&lt;43831),tableau!B95,0)</f>
        <v>0</v>
      </c>
      <c r="F31" s="389" t="str">
        <f>tableau!E91</f>
        <v>ORb. Tango argentin</v>
      </c>
      <c r="G31" s="390"/>
      <c r="H31" s="391">
        <f>IF(AND(G31&gt;43769,G31&lt;43831),tableau!H91,0)</f>
        <v>0</v>
      </c>
    </row>
    <row r="32" spans="1:12" x14ac:dyDescent="0.2">
      <c r="B32" s="389" t="str">
        <f>tableau!A96</f>
        <v>6c. Fourteenstep</v>
      </c>
      <c r="C32" s="390"/>
      <c r="D32" s="391">
        <f>IF(AND(C32&gt;43769,C32&lt;43831),tableau!B96,0)</f>
        <v>0</v>
      </c>
      <c r="F32" s="389" t="str">
        <f>tableau!E92</f>
        <v>ORc. Danse rythmique</v>
      </c>
      <c r="G32" s="390"/>
      <c r="H32" s="391">
        <f>IF(AND(G32&gt;43769,G32&lt;43831),tableau!H92,0)</f>
        <v>0</v>
      </c>
    </row>
    <row r="33" spans="1:9" x14ac:dyDescent="0.2">
      <c r="B33" s="389" t="str">
        <f>tableau!A99</f>
        <v>7a. Fox-trot de Keats</v>
      </c>
      <c r="C33" s="390"/>
      <c r="D33" s="391">
        <f>IF(AND(C33&gt;43769,C33&lt;43831),tableau!B99,0)</f>
        <v>0</v>
      </c>
      <c r="F33" s="389" t="str">
        <f>_xlfn.CONCAT("DI. ",tableau!E95)</f>
        <v>DI. Valse Ravensburger</v>
      </c>
      <c r="G33" s="390"/>
      <c r="H33" s="391">
        <f>IF(AND(G33&gt;43769,G33&lt;43831),tableau!H95,0)</f>
        <v>0</v>
      </c>
    </row>
    <row r="34" spans="1:9" x14ac:dyDescent="0.2">
      <c r="B34" s="389" t="str">
        <f>tableau!A100</f>
        <v>7b. Tango Harris</v>
      </c>
      <c r="C34" s="390"/>
      <c r="D34" s="391">
        <f>IF(AND(C34&gt;43769,C34&lt;43831),tableau!B100,0)</f>
        <v>0</v>
      </c>
      <c r="F34" s="389" t="str">
        <f>_xlfn.CONCAT("DI. ",tableau!E96)</f>
        <v>DI. Tango Romantica</v>
      </c>
      <c r="G34" s="390"/>
      <c r="H34" s="391">
        <f>IF(AND(G34&gt;43769,G34&lt;43831),tableau!H96,0)</f>
        <v>0</v>
      </c>
    </row>
    <row r="35" spans="1:9" x14ac:dyDescent="0.2">
      <c r="B35" s="393" t="str">
        <f>tableau!A101</f>
        <v>7c. Valse américaine</v>
      </c>
      <c r="C35" s="394"/>
      <c r="D35" s="395">
        <f>IF(AND(C35&gt;43769,C35&lt;43831),tableau!B101,0)</f>
        <v>0</v>
      </c>
      <c r="F35" s="389" t="str">
        <f>_xlfn.CONCAT("DI. ",tableau!E97)</f>
        <v>DI. Polka Yankee</v>
      </c>
      <c r="G35" s="390"/>
      <c r="H35" s="391">
        <f>IF(AND(G35&gt;43769,G35&lt;43831),tableau!H97,0)</f>
        <v>0</v>
      </c>
    </row>
    <row r="36" spans="1:9" x14ac:dyDescent="0.2">
      <c r="B36" s="473" t="s">
        <v>421</v>
      </c>
      <c r="C36" s="473"/>
      <c r="D36" s="474">
        <f>SUM(D19:D35)</f>
        <v>0</v>
      </c>
      <c r="F36" s="389" t="str">
        <f>_xlfn.CONCAT("DI. ",tableau!E98)</f>
        <v>DI. Rumba</v>
      </c>
      <c r="G36" s="390"/>
      <c r="H36" s="391">
        <f>IF(AND(G36&gt;43769,G36&lt;43831),tableau!H98,0)</f>
        <v>0</v>
      </c>
    </row>
    <row r="37" spans="1:9" x14ac:dyDescent="0.2">
      <c r="B37" s="362"/>
      <c r="C37" s="475"/>
      <c r="D37" s="401"/>
      <c r="F37" s="389" t="str">
        <f>_xlfn.CONCAT("DI. ",tableau!E99)</f>
        <v>DI. Valse autrichienne</v>
      </c>
      <c r="G37" s="390"/>
      <c r="H37" s="391">
        <f>IF(AND(G37&gt;43769,G37&lt;43831),tableau!H99,0)</f>
        <v>0</v>
      </c>
    </row>
    <row r="38" spans="1:9" x14ac:dyDescent="0.2">
      <c r="B38" s="362"/>
      <c r="C38" s="475"/>
      <c r="D38" s="401"/>
      <c r="F38" s="393" t="str">
        <f>_xlfn.CONCAT("DI. ",tableau!E100)</f>
        <v>DI. Valse or</v>
      </c>
      <c r="G38" s="394"/>
      <c r="H38" s="395">
        <f>IF(AND(G38&gt;43769,G38&lt;43831),tableau!H100,0)</f>
        <v>0</v>
      </c>
    </row>
    <row r="39" spans="1:9" s="264" customFormat="1" x14ac:dyDescent="0.2">
      <c r="B39" s="396"/>
      <c r="C39" s="396"/>
      <c r="D39" s="397"/>
      <c r="F39" s="396" t="s">
        <v>421</v>
      </c>
      <c r="G39" s="396"/>
      <c r="H39" s="397">
        <f>SUM(H21:H38)</f>
        <v>0</v>
      </c>
    </row>
    <row r="40" spans="1:9" s="264" customFormat="1" x14ac:dyDescent="0.2">
      <c r="B40" s="396"/>
      <c r="C40" s="396"/>
      <c r="D40" s="397"/>
      <c r="G40" s="396"/>
      <c r="H40" s="396"/>
      <c r="I40" s="397"/>
    </row>
    <row r="42" spans="1:9" ht="15.75" x14ac:dyDescent="0.25">
      <c r="A42" s="1018" t="s">
        <v>519</v>
      </c>
      <c r="B42" s="1018"/>
      <c r="C42" s="1018"/>
      <c r="D42" s="1018"/>
      <c r="E42" s="480">
        <f>'43-1'!E42</f>
        <v>0</v>
      </c>
    </row>
    <row r="43" spans="1:9" ht="15.75" x14ac:dyDescent="0.25">
      <c r="A43" s="1018" t="s">
        <v>522</v>
      </c>
      <c r="B43" s="1018"/>
      <c r="C43" s="1018"/>
      <c r="D43" s="1018"/>
      <c r="E43" s="481">
        <f>D36+H39</f>
        <v>0</v>
      </c>
    </row>
    <row r="45" spans="1:9" s="478" customFormat="1" x14ac:dyDescent="0.2">
      <c r="A45" s="1021" t="s">
        <v>468</v>
      </c>
      <c r="B45" s="1021"/>
      <c r="C45" s="1021"/>
      <c r="D45" s="1021"/>
      <c r="E45" s="399">
        <f>E42+E43</f>
        <v>0</v>
      </c>
    </row>
    <row r="54" spans="1:11" x14ac:dyDescent="0.2">
      <c r="A54" s="255" t="str">
        <f>+gestion!$B$81</f>
        <v>N.B. :  Joindre une copie très lisible des parties du sommaire de test ou de la certification.</v>
      </c>
      <c r="B54" s="255"/>
      <c r="C54" s="255"/>
      <c r="D54" s="255"/>
      <c r="E54" s="255"/>
      <c r="F54" s="255"/>
      <c r="G54" s="255"/>
      <c r="H54" s="255"/>
      <c r="I54" s="255"/>
      <c r="J54" s="255"/>
      <c r="K54" s="210"/>
    </row>
    <row r="55" spans="1:11" x14ac:dyDescent="0.2">
      <c r="A55" s="210"/>
      <c r="B55" s="210"/>
      <c r="C55" s="210"/>
      <c r="D55" s="210"/>
      <c r="E55" s="210"/>
      <c r="F55" s="210"/>
      <c r="G55" s="210"/>
      <c r="H55" s="210"/>
      <c r="I55" s="210"/>
      <c r="J55" s="210"/>
      <c r="K55" s="210"/>
    </row>
    <row r="56" spans="1:11" x14ac:dyDescent="0.2">
      <c r="B56" s="210"/>
      <c r="C56" s="460" t="s">
        <v>52</v>
      </c>
      <c r="D56" s="460"/>
      <c r="E56" s="210"/>
      <c r="F56" s="325" t="str">
        <f>+'données a remplir'!$F$8</f>
        <v/>
      </c>
      <c r="G56" s="325"/>
      <c r="H56" s="325"/>
      <c r="I56" s="361"/>
      <c r="J56" s="361"/>
    </row>
    <row r="57" spans="1:11" x14ac:dyDescent="0.2">
      <c r="B57" s="210"/>
      <c r="C57" s="460"/>
      <c r="D57" s="245"/>
      <c r="E57" s="210"/>
      <c r="F57" s="245"/>
      <c r="G57" s="245"/>
      <c r="H57" s="245"/>
      <c r="I57" s="221"/>
      <c r="J57" s="221"/>
    </row>
    <row r="58" spans="1:11" x14ac:dyDescent="0.2">
      <c r="B58" s="210"/>
      <c r="C58" s="460" t="s">
        <v>53</v>
      </c>
      <c r="D58" s="460"/>
      <c r="E58" s="210"/>
      <c r="F58" s="325" t="str">
        <f>+'données a remplir'!$F$9</f>
        <v/>
      </c>
      <c r="G58" s="325"/>
      <c r="H58" s="325"/>
      <c r="I58" s="361"/>
      <c r="J58" s="361"/>
    </row>
    <row r="59" spans="1:11" x14ac:dyDescent="0.2">
      <c r="B59" s="210"/>
      <c r="C59" s="460"/>
      <c r="D59" s="245"/>
      <c r="E59" s="210"/>
      <c r="F59" s="245"/>
      <c r="G59" s="245"/>
      <c r="H59" s="245"/>
      <c r="I59" s="221"/>
      <c r="J59" s="221"/>
    </row>
    <row r="60" spans="1:11" x14ac:dyDescent="0.2">
      <c r="B60" s="210"/>
      <c r="C60" s="455" t="s">
        <v>54</v>
      </c>
      <c r="D60" s="455"/>
      <c r="E60" s="210"/>
      <c r="F60" s="325" t="str">
        <f>+'données a remplir'!$F$10</f>
        <v/>
      </c>
      <c r="G60" s="325"/>
      <c r="H60" s="325"/>
      <c r="I60" s="361"/>
      <c r="J60" s="361"/>
    </row>
    <row r="61" spans="1:11" x14ac:dyDescent="0.2">
      <c r="D61" s="212"/>
    </row>
  </sheetData>
  <sheetProtection password="FD20" sheet="1" objects="1" scenarios="1"/>
  <protectedRanges>
    <protectedRange sqref="G21:G38" name="Plage3"/>
    <protectedRange sqref="C21:C35" name="Plage2"/>
    <protectedRange sqref="B10:D12 G10:H12" name="Plage1_3"/>
  </protectedRanges>
  <mergeCells count="20">
    <mergeCell ref="A14:B14"/>
    <mergeCell ref="C14:D14"/>
    <mergeCell ref="G14:I14"/>
    <mergeCell ref="A2:I2"/>
    <mergeCell ref="A3:I3"/>
    <mergeCell ref="A4:I4"/>
    <mergeCell ref="A5:I5"/>
    <mergeCell ref="A6:I6"/>
    <mergeCell ref="A7:I7"/>
    <mergeCell ref="A8:I8"/>
    <mergeCell ref="B10:D10"/>
    <mergeCell ref="G10:I10"/>
    <mergeCell ref="B12:D12"/>
    <mergeCell ref="G12:I12"/>
    <mergeCell ref="E11:F11"/>
    <mergeCell ref="A17:J17"/>
    <mergeCell ref="A18:J18"/>
    <mergeCell ref="A42:D42"/>
    <mergeCell ref="A43:D43"/>
    <mergeCell ref="A45:D45"/>
  </mergeCells>
  <printOptions horizontalCentered="1"/>
  <pageMargins left="0" right="0" top="0.55118110236220474" bottom="0.35433070866141736" header="0.31496062992125984" footer="0.31496062992125984"/>
  <pageSetup scale="81" orientation="portrait" horizontalDpi="4294967295" verticalDpi="4294967295" r:id="rId1"/>
  <headerFooter>
    <oddHeader>&amp;LLauréats 2019</oddHeader>
    <oddFooter>&amp;LCandidat 3&amp;C&amp;14PATINAGE LAURENTIDES&amp;R&amp;A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111</vt:i4>
      </vt:variant>
      <vt:variant>
        <vt:lpstr>Plages nommées</vt:lpstr>
      </vt:variant>
      <vt:variant>
        <vt:i4>99</vt:i4>
      </vt:variant>
    </vt:vector>
  </HeadingPairs>
  <TitlesOfParts>
    <vt:vector size="210" baseType="lpstr">
      <vt:lpstr>Directives</vt:lpstr>
      <vt:lpstr>tableau</vt:lpstr>
      <vt:lpstr>données a remplir</vt:lpstr>
      <vt:lpstr>gestion</vt:lpstr>
      <vt:lpstr>1</vt:lpstr>
      <vt:lpstr>2</vt:lpstr>
      <vt:lpstr>3</vt:lpstr>
      <vt:lpstr>4</vt:lpstr>
      <vt:lpstr>5</vt:lpstr>
      <vt:lpstr>6-1</vt:lpstr>
      <vt:lpstr>6-2</vt:lpstr>
      <vt:lpstr>6-3</vt:lpstr>
      <vt:lpstr>7</vt:lpstr>
      <vt:lpstr>8</vt:lpstr>
      <vt:lpstr>9</vt:lpstr>
      <vt:lpstr>9A</vt:lpstr>
      <vt:lpstr>9B</vt:lpstr>
      <vt:lpstr>10-1</vt:lpstr>
      <vt:lpstr>10-2</vt:lpstr>
      <vt:lpstr>10-3</vt:lpstr>
      <vt:lpstr>11-1</vt:lpstr>
      <vt:lpstr>11-2</vt:lpstr>
      <vt:lpstr>11-3</vt:lpstr>
      <vt:lpstr>12-1</vt:lpstr>
      <vt:lpstr>12-2</vt:lpstr>
      <vt:lpstr>12-3</vt:lpstr>
      <vt:lpstr>13-1</vt:lpstr>
      <vt:lpstr>13-2</vt:lpstr>
      <vt:lpstr>13-3</vt:lpstr>
      <vt:lpstr>13A-1</vt:lpstr>
      <vt:lpstr>13A-2</vt:lpstr>
      <vt:lpstr>13A-3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26-1</vt:lpstr>
      <vt:lpstr>26-2</vt:lpstr>
      <vt:lpstr>26-3</vt:lpstr>
      <vt:lpstr>27-1</vt:lpstr>
      <vt:lpstr>27-2</vt:lpstr>
      <vt:lpstr>27-3</vt:lpstr>
      <vt:lpstr>28-1</vt:lpstr>
      <vt:lpstr>28-2</vt:lpstr>
      <vt:lpstr>28-3</vt:lpstr>
      <vt:lpstr>29-1</vt:lpstr>
      <vt:lpstr>29-2</vt:lpstr>
      <vt:lpstr>29-3</vt:lpstr>
      <vt:lpstr>30-1</vt:lpstr>
      <vt:lpstr>30-2</vt:lpstr>
      <vt:lpstr>30-3</vt:lpstr>
      <vt:lpstr>30A-1</vt:lpstr>
      <vt:lpstr>30A-2</vt:lpstr>
      <vt:lpstr>30A-3</vt:lpstr>
      <vt:lpstr>31-1</vt:lpstr>
      <vt:lpstr>31-2</vt:lpstr>
      <vt:lpstr>31-3</vt:lpstr>
      <vt:lpstr>32</vt:lpstr>
      <vt:lpstr>32N</vt:lpstr>
      <vt:lpstr>33</vt:lpstr>
      <vt:lpstr>33N</vt:lpstr>
      <vt:lpstr>34</vt:lpstr>
      <vt:lpstr>34N</vt:lpstr>
      <vt:lpstr>35</vt:lpstr>
      <vt:lpstr>35N</vt:lpstr>
      <vt:lpstr>36</vt:lpstr>
      <vt:lpstr>37</vt:lpstr>
      <vt:lpstr>38-1</vt:lpstr>
      <vt:lpstr>38-2</vt:lpstr>
      <vt:lpstr>38-3</vt:lpstr>
      <vt:lpstr>39-1</vt:lpstr>
      <vt:lpstr>39-2</vt:lpstr>
      <vt:lpstr>39-3</vt:lpstr>
      <vt:lpstr>40-1</vt:lpstr>
      <vt:lpstr>40-2</vt:lpstr>
      <vt:lpstr>40-3</vt:lpstr>
      <vt:lpstr>41</vt:lpstr>
      <vt:lpstr>41N</vt:lpstr>
      <vt:lpstr>42-1</vt:lpstr>
      <vt:lpstr>42N-1</vt:lpstr>
      <vt:lpstr>42-2</vt:lpstr>
      <vt:lpstr>42N-2</vt:lpstr>
      <vt:lpstr>42-3</vt:lpstr>
      <vt:lpstr>42N-3</vt:lpstr>
      <vt:lpstr>43</vt:lpstr>
      <vt:lpstr>43-1</vt:lpstr>
      <vt:lpstr>43N-1</vt:lpstr>
      <vt:lpstr>43-2</vt:lpstr>
      <vt:lpstr>43N-2</vt:lpstr>
      <vt:lpstr>43-3</vt:lpstr>
      <vt:lpstr>43N-3</vt:lpstr>
      <vt:lpstr>44-1</vt:lpstr>
      <vt:lpstr>44N-1</vt:lpstr>
      <vt:lpstr>44-2</vt:lpstr>
      <vt:lpstr>44N-2</vt:lpstr>
      <vt:lpstr>44-3</vt:lpstr>
      <vt:lpstr>44N-3</vt:lpstr>
      <vt:lpstr>45</vt:lpstr>
      <vt:lpstr>46-1</vt:lpstr>
      <vt:lpstr>46-2</vt:lpstr>
      <vt:lpstr>46-3</vt:lpstr>
      <vt:lpstr>47</vt:lpstr>
      <vt:lpstr>48</vt:lpstr>
      <vt:lpstr>Court</vt:lpstr>
      <vt:lpstr>Menu_Bye</vt:lpstr>
      <vt:lpstr>'1'!Zone_d_impression</vt:lpstr>
      <vt:lpstr>'10-1'!Zone_d_impression</vt:lpstr>
      <vt:lpstr>'10-2'!Zone_d_impression</vt:lpstr>
      <vt:lpstr>'10-3'!Zone_d_impression</vt:lpstr>
      <vt:lpstr>'11-1'!Zone_d_impression</vt:lpstr>
      <vt:lpstr>'11-2'!Zone_d_impression</vt:lpstr>
      <vt:lpstr>'11-3'!Zone_d_impression</vt:lpstr>
      <vt:lpstr>'12-1'!Zone_d_impression</vt:lpstr>
      <vt:lpstr>'12-2'!Zone_d_impression</vt:lpstr>
      <vt:lpstr>'12-3'!Zone_d_impression</vt:lpstr>
      <vt:lpstr>'13-1'!Zone_d_impression</vt:lpstr>
      <vt:lpstr>'13-2'!Zone_d_impression</vt:lpstr>
      <vt:lpstr>'13-3'!Zone_d_impression</vt:lpstr>
      <vt:lpstr>'13A-1'!Zone_d_impression</vt:lpstr>
      <vt:lpstr>'13A-2'!Zone_d_impression</vt:lpstr>
      <vt:lpstr>'13A-3'!Zone_d_impression</vt:lpstr>
      <vt:lpstr>'14'!Zone_d_impression</vt:lpstr>
      <vt:lpstr>'15'!Zone_d_impression</vt:lpstr>
      <vt:lpstr>'16'!Zone_d_impression</vt:lpstr>
      <vt:lpstr>'17'!Zone_d_impression</vt:lpstr>
      <vt:lpstr>'18'!Zone_d_impression</vt:lpstr>
      <vt:lpstr>'19'!Zone_d_impression</vt:lpstr>
      <vt:lpstr>'2'!Zone_d_impression</vt:lpstr>
      <vt:lpstr>'20'!Zone_d_impression</vt:lpstr>
      <vt:lpstr>'21'!Zone_d_impression</vt:lpstr>
      <vt:lpstr>'22'!Zone_d_impression</vt:lpstr>
      <vt:lpstr>'23'!Zone_d_impression</vt:lpstr>
      <vt:lpstr>'24'!Zone_d_impression</vt:lpstr>
      <vt:lpstr>'25'!Zone_d_impression</vt:lpstr>
      <vt:lpstr>'26-1'!Zone_d_impression</vt:lpstr>
      <vt:lpstr>'26-2'!Zone_d_impression</vt:lpstr>
      <vt:lpstr>'26-3'!Zone_d_impression</vt:lpstr>
      <vt:lpstr>'27-1'!Zone_d_impression</vt:lpstr>
      <vt:lpstr>'27-2'!Zone_d_impression</vt:lpstr>
      <vt:lpstr>'27-3'!Zone_d_impression</vt:lpstr>
      <vt:lpstr>'28-1'!Zone_d_impression</vt:lpstr>
      <vt:lpstr>'28-2'!Zone_d_impression</vt:lpstr>
      <vt:lpstr>'28-3'!Zone_d_impression</vt:lpstr>
      <vt:lpstr>'29-1'!Zone_d_impression</vt:lpstr>
      <vt:lpstr>'29-2'!Zone_d_impression</vt:lpstr>
      <vt:lpstr>'29-3'!Zone_d_impression</vt:lpstr>
      <vt:lpstr>'3'!Zone_d_impression</vt:lpstr>
      <vt:lpstr>'30-2'!Zone_d_impression</vt:lpstr>
      <vt:lpstr>'30A-3'!Zone_d_impression</vt:lpstr>
      <vt:lpstr>'32'!Zone_d_impression</vt:lpstr>
      <vt:lpstr>'32N'!Zone_d_impression</vt:lpstr>
      <vt:lpstr>'33'!Zone_d_impression</vt:lpstr>
      <vt:lpstr>'33N'!Zone_d_impression</vt:lpstr>
      <vt:lpstr>'34'!Zone_d_impression</vt:lpstr>
      <vt:lpstr>'34N'!Zone_d_impression</vt:lpstr>
      <vt:lpstr>'35'!Zone_d_impression</vt:lpstr>
      <vt:lpstr>'35N'!Zone_d_impression</vt:lpstr>
      <vt:lpstr>'36'!Zone_d_impression</vt:lpstr>
      <vt:lpstr>'37'!Zone_d_impression</vt:lpstr>
      <vt:lpstr>'38-1'!Zone_d_impression</vt:lpstr>
      <vt:lpstr>'38-2'!Zone_d_impression</vt:lpstr>
      <vt:lpstr>'38-3'!Zone_d_impression</vt:lpstr>
      <vt:lpstr>'39-1'!Zone_d_impression</vt:lpstr>
      <vt:lpstr>'39-2'!Zone_d_impression</vt:lpstr>
      <vt:lpstr>'39-3'!Zone_d_impression</vt:lpstr>
      <vt:lpstr>'4'!Zone_d_impression</vt:lpstr>
      <vt:lpstr>'40-1'!Zone_d_impression</vt:lpstr>
      <vt:lpstr>'40-2'!Zone_d_impression</vt:lpstr>
      <vt:lpstr>'40-3'!Zone_d_impression</vt:lpstr>
      <vt:lpstr>'41'!Zone_d_impression</vt:lpstr>
      <vt:lpstr>'41N'!Zone_d_impression</vt:lpstr>
      <vt:lpstr>'42-1'!Zone_d_impression</vt:lpstr>
      <vt:lpstr>'42-2'!Zone_d_impression</vt:lpstr>
      <vt:lpstr>'42-3'!Zone_d_impression</vt:lpstr>
      <vt:lpstr>'42N-1'!Zone_d_impression</vt:lpstr>
      <vt:lpstr>'42N-2'!Zone_d_impression</vt:lpstr>
      <vt:lpstr>'42N-3'!Zone_d_impression</vt:lpstr>
      <vt:lpstr>'43-1'!Zone_d_impression</vt:lpstr>
      <vt:lpstr>'43-2'!Zone_d_impression</vt:lpstr>
      <vt:lpstr>'43-3'!Zone_d_impression</vt:lpstr>
      <vt:lpstr>'43N-1'!Zone_d_impression</vt:lpstr>
      <vt:lpstr>'43N-2'!Zone_d_impression</vt:lpstr>
      <vt:lpstr>'43N-3'!Zone_d_impression</vt:lpstr>
      <vt:lpstr>'44-1'!Zone_d_impression</vt:lpstr>
      <vt:lpstr>'44-2'!Zone_d_impression</vt:lpstr>
      <vt:lpstr>'44-3'!Zone_d_impression</vt:lpstr>
      <vt:lpstr>'44N-1'!Zone_d_impression</vt:lpstr>
      <vt:lpstr>'44N-2'!Zone_d_impression</vt:lpstr>
      <vt:lpstr>'44N-3'!Zone_d_impression</vt:lpstr>
      <vt:lpstr>'46-1'!Zone_d_impression</vt:lpstr>
      <vt:lpstr>'46-3'!Zone_d_impression</vt:lpstr>
      <vt:lpstr>'48'!Zone_d_impression</vt:lpstr>
      <vt:lpstr>'5'!Zone_d_impression</vt:lpstr>
      <vt:lpstr>'6-1'!Zone_d_impression</vt:lpstr>
      <vt:lpstr>'6-2'!Zone_d_impression</vt:lpstr>
      <vt:lpstr>'6-3'!Zone_d_impression</vt:lpstr>
      <vt:lpstr>'7'!Zone_d_impression</vt:lpstr>
      <vt:lpstr>'8'!Zone_d_impression</vt:lpstr>
      <vt:lpstr>'9'!Zone_d_impression</vt:lpstr>
      <vt:lpstr>'9A'!Zone_d_impression</vt:lpstr>
      <vt:lpstr>'9B'!Zone_d_impression</vt:lpstr>
      <vt:lpstr>tableau!Zone_d_impression</vt:lpstr>
    </vt:vector>
  </TitlesOfParts>
  <Company>DRHC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Desbiens</dc:creator>
  <cp:lastModifiedBy>Paul Bill Potsou</cp:lastModifiedBy>
  <cp:lastPrinted>2020-01-13T19:07:36Z</cp:lastPrinted>
  <dcterms:created xsi:type="dcterms:W3CDTF">1997-12-24T01:33:20Z</dcterms:created>
  <dcterms:modified xsi:type="dcterms:W3CDTF">2020-01-15T02:36:05Z</dcterms:modified>
</cp:coreProperties>
</file>